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ccarrel\Desktop\RRCI Docs\10-2019 Meeting Docs\"/>
    </mc:Choice>
  </mc:AlternateContent>
  <xr:revisionPtr revIDLastSave="0" documentId="8_{A586AAF1-169A-4763-A00F-48A02022E91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avings Forecast Chart" sheetId="20" r:id="rId1"/>
    <sheet name="Savings Forcast Data" sheetId="21" r:id="rId2"/>
    <sheet name="Fee Analysi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5" l="1"/>
  <c r="B47" i="5"/>
  <c r="B35" i="5" l="1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19" i="5"/>
  <c r="G35" i="5" l="1"/>
  <c r="F10" i="5" s="1"/>
  <c r="D35" i="5"/>
  <c r="B10" i="5" s="1"/>
  <c r="B40" i="5"/>
  <c r="F41" i="5" l="1"/>
  <c r="B11" i="21"/>
  <c r="F13" i="5"/>
  <c r="F50" i="5" s="1"/>
  <c r="H11" i="21" l="1"/>
  <c r="B12" i="21" s="1"/>
  <c r="H12" i="21" s="1"/>
  <c r="B13" i="21" s="1"/>
  <c r="H13" i="21" s="1"/>
  <c r="B14" i="21" s="1"/>
  <c r="H14" i="21" s="1"/>
  <c r="B15" i="21" s="1"/>
  <c r="H15" i="21" s="1"/>
  <c r="B16" i="21" s="1"/>
  <c r="H16" i="21" s="1"/>
  <c r="B17" i="21" s="1"/>
  <c r="H17" i="21" s="1"/>
  <c r="B18" i="21" s="1"/>
  <c r="H18" i="21" s="1"/>
  <c r="B19" i="21" s="1"/>
  <c r="H19" i="21" s="1"/>
  <c r="B20" i="21" s="1"/>
  <c r="H20" i="21" s="1"/>
  <c r="B21" i="21" s="1"/>
  <c r="H21" i="21" s="1"/>
  <c r="B22" i="21" s="1"/>
  <c r="H22" i="21" s="1"/>
  <c r="B23" i="21" s="1"/>
  <c r="H23" i="21" s="1"/>
  <c r="B24" i="21" s="1"/>
  <c r="H24" i="21" s="1"/>
  <c r="B25" i="21" s="1"/>
  <c r="H25" i="21" s="1"/>
  <c r="B26" i="21" s="1"/>
  <c r="H26" i="21" s="1"/>
  <c r="B27" i="21" s="1"/>
  <c r="H27" i="21" s="1"/>
  <c r="B28" i="21" s="1"/>
  <c r="H28" i="21" s="1"/>
  <c r="B29" i="21" s="1"/>
  <c r="H29" i="21" s="1"/>
  <c r="B30" i="21" s="1"/>
  <c r="H30" i="21" s="1"/>
  <c r="B31" i="21" s="1"/>
  <c r="H31" i="21" s="1"/>
  <c r="B32" i="21" s="1"/>
  <c r="H32" i="21" s="1"/>
  <c r="B33" i="21" s="1"/>
  <c r="H33" i="21" s="1"/>
  <c r="B34" i="21" s="1"/>
  <c r="H34" i="21" s="1"/>
  <c r="B35" i="21" s="1"/>
  <c r="H35" i="21" s="1"/>
  <c r="C11" i="21"/>
  <c r="G11" i="21" l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I11" i="21" l="1"/>
  <c r="J11" i="21" l="1"/>
  <c r="C12" i="21"/>
  <c r="I12" i="21" s="1"/>
  <c r="J12" i="21" l="1"/>
  <c r="C13" i="21"/>
  <c r="I13" i="21" s="1"/>
  <c r="J13" i="21" l="1"/>
  <c r="C14" i="21"/>
  <c r="I14" i="21" s="1"/>
  <c r="J14" i="21" l="1"/>
  <c r="C15" i="21"/>
  <c r="I15" i="21" s="1"/>
  <c r="C16" i="21" l="1"/>
  <c r="I16" i="21" s="1"/>
  <c r="J15" i="21"/>
  <c r="J16" i="21" l="1"/>
  <c r="C17" i="21"/>
  <c r="I17" i="21" s="1"/>
  <c r="J17" i="21" l="1"/>
  <c r="C18" i="21"/>
  <c r="I18" i="21" s="1"/>
  <c r="C19" i="21" l="1"/>
  <c r="I19" i="21" s="1"/>
  <c r="J18" i="21"/>
  <c r="J19" i="21" l="1"/>
  <c r="C20" i="21"/>
  <c r="I20" i="21" s="1"/>
  <c r="C21" i="21" l="1"/>
  <c r="I21" i="21" s="1"/>
  <c r="J20" i="21"/>
  <c r="J21" i="21" l="1"/>
  <c r="C22" i="21"/>
  <c r="I22" i="21" s="1"/>
  <c r="C23" i="21" l="1"/>
  <c r="I23" i="21" s="1"/>
  <c r="J22" i="21"/>
  <c r="J23" i="21" l="1"/>
  <c r="C24" i="21"/>
  <c r="I24" i="21" s="1"/>
  <c r="C25" i="21" l="1"/>
  <c r="I25" i="21" s="1"/>
  <c r="J24" i="21"/>
  <c r="C26" i="21" l="1"/>
  <c r="I26" i="21" s="1"/>
  <c r="J25" i="21"/>
  <c r="C27" i="21" l="1"/>
  <c r="I27" i="21" s="1"/>
  <c r="J26" i="21"/>
  <c r="C28" i="21" l="1"/>
  <c r="I28" i="21" s="1"/>
  <c r="J27" i="21"/>
  <c r="C29" i="21" l="1"/>
  <c r="I29" i="21" s="1"/>
  <c r="J28" i="21"/>
  <c r="J29" i="21" l="1"/>
  <c r="C30" i="21"/>
  <c r="I30" i="21" s="1"/>
  <c r="C31" i="21" l="1"/>
  <c r="I31" i="21" s="1"/>
  <c r="J30" i="21"/>
  <c r="C32" i="21" l="1"/>
  <c r="I32" i="21" s="1"/>
  <c r="J31" i="21"/>
  <c r="J32" i="21" l="1"/>
  <c r="C33" i="21"/>
  <c r="I33" i="21" s="1"/>
  <c r="C34" i="21" l="1"/>
  <c r="I34" i="21" s="1"/>
  <c r="J33" i="21"/>
  <c r="J34" i="21" l="1"/>
  <c r="C35" i="21"/>
  <c r="I35" i="21" s="1"/>
  <c r="J35" i="21" s="1"/>
</calcChain>
</file>

<file path=xl/sharedStrings.xml><?xml version="1.0" encoding="utf-8"?>
<sst xmlns="http://schemas.openxmlformats.org/spreadsheetml/2006/main" count="75" uniqueCount="72">
  <si>
    <t>401(k) Plan</t>
  </si>
  <si>
    <t>Balance</t>
  </si>
  <si>
    <t>Expense Analysis</t>
  </si>
  <si>
    <t>Mutual of America:</t>
  </si>
  <si>
    <t xml:space="preserve">Total </t>
  </si>
  <si>
    <t>Additional Contributions with Mutual of America</t>
  </si>
  <si>
    <t>End of year 
balance with 
Current Plan</t>
  </si>
  <si>
    <t>End of year 
balance with 
Mutual of America</t>
  </si>
  <si>
    <t>Year</t>
  </si>
  <si>
    <t xml:space="preserve">
Rate of return 
(with savings)  
Mutual of America</t>
  </si>
  <si>
    <t>Rate of return 
(no savings)   
Current Plan</t>
  </si>
  <si>
    <t xml:space="preserve">Savings Forecast </t>
  </si>
  <si>
    <t>Prepared for: Barnett Engineering &amp; Signaling</t>
  </si>
  <si>
    <t>Beginning of year balance with
Current Plan</t>
  </si>
  <si>
    <t>Beginning of year balance with
Mutual of America</t>
  </si>
  <si>
    <t xml:space="preserve"> The Savings Compound Year Over Year</t>
  </si>
  <si>
    <t>Net Expenses</t>
  </si>
  <si>
    <t xml:space="preserve">Net Expenses </t>
  </si>
  <si>
    <t>Savings:</t>
  </si>
  <si>
    <t>Principal:</t>
  </si>
  <si>
    <t>%
Fund Fee</t>
  </si>
  <si>
    <t>$
Fund Fee</t>
  </si>
  <si>
    <t>$ 
Fund Fee</t>
  </si>
  <si>
    <t>Total Plan Assets</t>
  </si>
  <si>
    <t xml:space="preserve">
Net savings</t>
  </si>
  <si>
    <t>Additional Contributions with Current Plan</t>
  </si>
  <si>
    <t>Potential Savings:</t>
  </si>
  <si>
    <t>After twenty years, there would be a $2.5M savings by switching to Mutual of America</t>
  </si>
  <si>
    <t xml:space="preserve">What does $15,559.58 or 42.63% per year savings look like?  </t>
  </si>
  <si>
    <t xml:space="preserve">If the plan continues at this rate for 20 years, the group would end </t>
  </si>
  <si>
    <t xml:space="preserve">up saving appoximately $2.5M by switching to Mutual of America. </t>
  </si>
  <si>
    <t>additional $19,700 in their 401(k).</t>
  </si>
  <si>
    <t xml:space="preserve">This means that the average participant would end up with an </t>
  </si>
  <si>
    <t xml:space="preserve">* also includes investment education, fiduciary protection, investment monitoring services, indemnification </t>
  </si>
  <si>
    <t>(33% savings)</t>
  </si>
  <si>
    <t>Investco Small Cap Growth</t>
  </si>
  <si>
    <t>JP Morgan Us Gov Money Mrkt</t>
  </si>
  <si>
    <t>American Funds Europac Growth</t>
  </si>
  <si>
    <t>Lord Abbett Fnd Equity</t>
  </si>
  <si>
    <t>Premier Barings High Yld</t>
  </si>
  <si>
    <t>American Century Equity Growth</t>
  </si>
  <si>
    <t>Blackrock Lifepath 2040</t>
  </si>
  <si>
    <t>Blackrock Lifepath 2020</t>
  </si>
  <si>
    <t>Balckrock Lifepath 2030</t>
  </si>
  <si>
    <t>American Century Growth</t>
  </si>
  <si>
    <t>Investco Oppen Dev</t>
  </si>
  <si>
    <t>Invesco Oppen Real Estate</t>
  </si>
  <si>
    <t>Investco Opp Main</t>
  </si>
  <si>
    <t>Investco Oppen Capital Inc</t>
  </si>
  <si>
    <t>Victory Sycamore Small</t>
  </si>
  <si>
    <t>MFS Research International</t>
  </si>
  <si>
    <t>Goldmach Sachs Small Capy Equity</t>
  </si>
  <si>
    <t>Prepared for: RRCI</t>
  </si>
  <si>
    <t>Mass Mutual's  Costs to RRCI:</t>
  </si>
  <si>
    <t>Mutual of America's Costs to RRCI:</t>
  </si>
  <si>
    <t>Mutual of America Money Market</t>
  </si>
  <si>
    <t>Vanguard International</t>
  </si>
  <si>
    <t>American Century Capital Appreciation</t>
  </si>
  <si>
    <t>Mutual of America Bond Fund</t>
  </si>
  <si>
    <t>Trowe Price Blue Chip Growth</t>
  </si>
  <si>
    <t>Mutual of America 2040 Retirement Fund</t>
  </si>
  <si>
    <t>Mutual of America 2030 Retirement Fund</t>
  </si>
  <si>
    <t>Mutual of America 2020 Retirement Fund</t>
  </si>
  <si>
    <t>Victory Small Cap Growth Equity</t>
  </si>
  <si>
    <t>Fidelity Equity Income</t>
  </si>
  <si>
    <t>Ivestco Opp Main</t>
  </si>
  <si>
    <t>Vanguard Real Estate Index</t>
  </si>
  <si>
    <t>American Funds New World</t>
  </si>
  <si>
    <t>DWS Capital Growth</t>
  </si>
  <si>
    <t xml:space="preserve">Mutual of America International </t>
  </si>
  <si>
    <t xml:space="preserve">Average Expense Ratio </t>
  </si>
  <si>
    <t>Average Expense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</si>
</sst>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0%"/>
    <numFmt numFmtId="167" formatCode="_(&quot;$&quot;* #,##0_);_(&quot;$&quot;* \(#,##0\);_(&quot;$&quot;* &quot;-&quot;??_);_(@_)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2"/>
      <color rgb="FF00B050"/>
      <name val="Times New Roman"/>
      <family val="1"/>
    </font>
    <font>
      <sz val="12"/>
      <color theme="1"/>
      <name val="Times New Roman"/>
      <family val="1"/>
    </font>
    <font>
      <sz val="10"/>
      <color rgb="FF00B050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3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/>
    </xf>
    <xf numFmtId="165" fontId="4" fillId="0" borderId="0" xfId="2" applyNumberFormat="1" applyFont="1" applyBorder="1"/>
    <xf numFmtId="0" fontId="6" fillId="0" borderId="8" xfId="0" applyFont="1" applyBorder="1"/>
    <xf numFmtId="0" fontId="0" fillId="0" borderId="0" xfId="0" applyAlignment="1">
      <alignment horizontal="right"/>
    </xf>
    <xf numFmtId="10" fontId="4" fillId="0" borderId="0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1" applyNumberFormat="1" applyFont="1"/>
    <xf numFmtId="166" fontId="0" fillId="0" borderId="0" xfId="1" applyNumberFormat="1" applyFont="1"/>
    <xf numFmtId="0" fontId="9" fillId="3" borderId="0" xfId="0" applyFont="1" applyFill="1" applyBorder="1" applyAlignment="1">
      <alignment vertical="center"/>
    </xf>
    <xf numFmtId="0" fontId="0" fillId="0" borderId="0" xfId="0"/>
    <xf numFmtId="0" fontId="2" fillId="2" borderId="5" xfId="0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0" fontId="3" fillId="2" borderId="6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0" fontId="3" fillId="2" borderId="0" xfId="1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0" fontId="3" fillId="2" borderId="3" xfId="1" applyNumberFormat="1" applyFont="1" applyFill="1" applyBorder="1" applyAlignment="1">
      <alignment vertical="center"/>
    </xf>
    <xf numFmtId="10" fontId="3" fillId="2" borderId="7" xfId="1" applyNumberFormat="1" applyFont="1" applyFill="1" applyBorder="1" applyAlignment="1">
      <alignment vertical="center"/>
    </xf>
    <xf numFmtId="10" fontId="3" fillId="2" borderId="9" xfId="1" applyNumberFormat="1" applyFont="1" applyFill="1" applyBorder="1" applyAlignment="1">
      <alignment vertical="center"/>
    </xf>
    <xf numFmtId="10" fontId="3" fillId="2" borderId="4" xfId="1" applyNumberFormat="1" applyFont="1" applyFill="1" applyBorder="1" applyAlignment="1">
      <alignment vertical="center"/>
    </xf>
    <xf numFmtId="0" fontId="4" fillId="0" borderId="8" xfId="0" applyFont="1" applyBorder="1"/>
    <xf numFmtId="6" fontId="4" fillId="0" borderId="0" xfId="0" applyNumberFormat="1" applyFont="1" applyBorder="1"/>
    <xf numFmtId="8" fontId="4" fillId="0" borderId="0" xfId="0" applyNumberFormat="1" applyFont="1" applyBorder="1"/>
    <xf numFmtId="0" fontId="0" fillId="0" borderId="8" xfId="0" applyBorder="1"/>
    <xf numFmtId="0" fontId="0" fillId="0" borderId="0" xfId="0" applyBorder="1"/>
    <xf numFmtId="10" fontId="0" fillId="5" borderId="10" xfId="1" applyNumberFormat="1" applyFont="1" applyFill="1" applyBorder="1" applyAlignment="1">
      <alignment horizontal="center"/>
    </xf>
    <xf numFmtId="10" fontId="0" fillId="5" borderId="11" xfId="1" applyNumberFormat="1" applyFont="1" applyFill="1" applyBorder="1" applyAlignment="1">
      <alignment horizontal="center"/>
    </xf>
    <xf numFmtId="10" fontId="0" fillId="6" borderId="11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4" borderId="1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6" borderId="6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9" xfId="0" applyFill="1" applyBorder="1"/>
    <xf numFmtId="0" fontId="0" fillId="5" borderId="10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11" fillId="2" borderId="2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/>
    <xf numFmtId="165" fontId="4" fillId="3" borderId="9" xfId="0" applyNumberFormat="1" applyFont="1" applyFill="1" applyBorder="1"/>
    <xf numFmtId="165" fontId="5" fillId="3" borderId="9" xfId="0" applyNumberFormat="1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165" fontId="8" fillId="3" borderId="9" xfId="1" applyNumberFormat="1" applyFont="1" applyFill="1" applyBorder="1" applyAlignment="1">
      <alignment horizontal="center"/>
    </xf>
    <xf numFmtId="165" fontId="10" fillId="3" borderId="9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0" fillId="7" borderId="13" xfId="0" applyFill="1" applyBorder="1" applyAlignment="1">
      <alignment horizontal="center" wrapText="1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0" fontId="0" fillId="5" borderId="21" xfId="1" applyNumberFormat="1" applyFont="1" applyFill="1" applyBorder="1" applyAlignment="1">
      <alignment horizontal="center"/>
    </xf>
    <xf numFmtId="0" fontId="0" fillId="0" borderId="0" xfId="0"/>
    <xf numFmtId="10" fontId="6" fillId="0" borderId="0" xfId="1" applyNumberFormat="1" applyFont="1" applyBorder="1"/>
    <xf numFmtId="0" fontId="4" fillId="0" borderId="3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4" fontId="4" fillId="0" borderId="0" xfId="0" applyNumberFormat="1" applyFont="1" applyBorder="1"/>
    <xf numFmtId="164" fontId="4" fillId="3" borderId="0" xfId="0" applyNumberFormat="1" applyFont="1" applyFill="1" applyBorder="1"/>
    <xf numFmtId="0" fontId="14" fillId="0" borderId="0" xfId="0" applyFont="1" applyBorder="1"/>
    <xf numFmtId="0" fontId="14" fillId="3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6" fontId="4" fillId="0" borderId="0" xfId="0" applyNumberFormat="1" applyFont="1" applyFill="1" applyBorder="1"/>
    <xf numFmtId="164" fontId="6" fillId="0" borderId="0" xfId="2" applyNumberFormat="1" applyFont="1" applyBorder="1"/>
    <xf numFmtId="10" fontId="6" fillId="3" borderId="0" xfId="1" applyNumberFormat="1" applyFont="1" applyFill="1" applyBorder="1"/>
    <xf numFmtId="165" fontId="7" fillId="3" borderId="0" xfId="0" applyNumberFormat="1" applyFont="1" applyFill="1" applyBorder="1" applyAlignment="1">
      <alignment horizontal="right"/>
    </xf>
    <xf numFmtId="10" fontId="6" fillId="0" borderId="3" xfId="1" applyNumberFormat="1" applyFont="1" applyBorder="1"/>
    <xf numFmtId="0" fontId="6" fillId="3" borderId="3" xfId="0" applyFont="1" applyFill="1" applyBorder="1"/>
    <xf numFmtId="0" fontId="6" fillId="0" borderId="0" xfId="0" applyFont="1" applyBorder="1"/>
    <xf numFmtId="0" fontId="4" fillId="0" borderId="30" xfId="0" applyFont="1" applyBorder="1" applyAlignment="1">
      <alignment horizontal="center" vertical="center" wrapText="1"/>
    </xf>
    <xf numFmtId="10" fontId="5" fillId="3" borderId="30" xfId="1" applyNumberFormat="1" applyFont="1" applyFill="1" applyBorder="1" applyAlignment="1">
      <alignment horizontal="center" vertical="center" wrapText="1"/>
    </xf>
    <xf numFmtId="44" fontId="4" fillId="0" borderId="30" xfId="0" applyNumberFormat="1" applyFont="1" applyBorder="1" applyAlignment="1">
      <alignment horizontal="center" vertical="center"/>
    </xf>
    <xf numFmtId="44" fontId="4" fillId="0" borderId="0" xfId="0" applyNumberFormat="1" applyFont="1" applyBorder="1"/>
    <xf numFmtId="44" fontId="4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44" fontId="6" fillId="0" borderId="0" xfId="0" applyNumberFormat="1" applyFont="1" applyBorder="1"/>
    <xf numFmtId="167" fontId="4" fillId="0" borderId="0" xfId="0" applyNumberFormat="1" applyFont="1" applyBorder="1"/>
    <xf numFmtId="167" fontId="4" fillId="0" borderId="0" xfId="2" applyNumberFormat="1" applyFont="1" applyBorder="1"/>
    <xf numFmtId="167" fontId="6" fillId="0" borderId="0" xfId="0" applyNumberFormat="1" applyFont="1" applyBorder="1"/>
    <xf numFmtId="167" fontId="4" fillId="3" borderId="1" xfId="0" applyNumberFormat="1" applyFont="1" applyFill="1" applyBorder="1"/>
    <xf numFmtId="167" fontId="6" fillId="3" borderId="0" xfId="0" applyNumberFormat="1" applyFont="1" applyFill="1" applyBorder="1"/>
    <xf numFmtId="167" fontId="4" fillId="0" borderId="1" xfId="0" applyNumberFormat="1" applyFont="1" applyBorder="1"/>
    <xf numFmtId="0" fontId="9" fillId="0" borderId="0" xfId="0" applyFont="1" applyBorder="1"/>
    <xf numFmtId="0" fontId="9" fillId="3" borderId="0" xfId="0" applyFont="1" applyFill="1" applyBorder="1"/>
    <xf numFmtId="0" fontId="14" fillId="0" borderId="0" xfId="0" applyFont="1" applyBorder="1" applyAlignment="1">
      <alignment horizontal="right"/>
    </xf>
    <xf numFmtId="16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0" fontId="16" fillId="2" borderId="0" xfId="1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8" fillId="3" borderId="0" xfId="0" applyFont="1" applyFill="1" applyBorder="1" applyAlignment="1"/>
    <xf numFmtId="10" fontId="16" fillId="3" borderId="0" xfId="1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/>
    <xf numFmtId="0" fontId="19" fillId="3" borderId="0" xfId="0" applyFont="1" applyFill="1" applyBorder="1"/>
    <xf numFmtId="9" fontId="19" fillId="3" borderId="0" xfId="1" applyFont="1" applyFill="1" applyBorder="1" applyAlignment="1">
      <alignment horizontal="right"/>
    </xf>
    <xf numFmtId="165" fontId="18" fillId="4" borderId="0" xfId="2" applyNumberFormat="1" applyFont="1" applyFill="1" applyBorder="1"/>
    <xf numFmtId="0" fontId="18" fillId="3" borderId="0" xfId="0" applyFont="1" applyFill="1" applyBorder="1"/>
    <xf numFmtId="165" fontId="18" fillId="4" borderId="0" xfId="0" applyNumberFormat="1" applyFont="1" applyFill="1" applyBorder="1"/>
    <xf numFmtId="165" fontId="19" fillId="3" borderId="0" xfId="0" applyNumberFormat="1" applyFont="1" applyFill="1" applyBorder="1" applyAlignment="1">
      <alignment horizontal="right"/>
    </xf>
    <xf numFmtId="0" fontId="4" fillId="3" borderId="30" xfId="0" applyFont="1" applyFill="1" applyBorder="1" applyAlignment="1">
      <alignment vertical="center"/>
    </xf>
    <xf numFmtId="10" fontId="6" fillId="0" borderId="0" xfId="1" applyNumberFormat="1" applyFont="1" applyBorder="1" applyAlignment="1">
      <alignment horizontal="center"/>
    </xf>
    <xf numFmtId="167" fontId="6" fillId="3" borderId="0" xfId="1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0" fontId="16" fillId="2" borderId="1" xfId="1" applyNumberFormat="1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164" fontId="16" fillId="2" borderId="23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10" fontId="16" fillId="2" borderId="23" xfId="1" applyNumberFormat="1" applyFont="1" applyFill="1" applyBorder="1" applyAlignment="1">
      <alignment vertical="center"/>
    </xf>
    <xf numFmtId="10" fontId="16" fillId="2" borderId="24" xfId="1" applyNumberFormat="1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10" fontId="16" fillId="2" borderId="25" xfId="1" applyNumberFormat="1" applyFont="1" applyFill="1" applyBorder="1" applyAlignment="1">
      <alignment vertical="center"/>
    </xf>
    <xf numFmtId="0" fontId="17" fillId="2" borderId="29" xfId="0" applyFont="1" applyFill="1" applyBorder="1" applyAlignment="1">
      <alignment vertical="center"/>
    </xf>
    <xf numFmtId="10" fontId="16" fillId="2" borderId="15" xfId="1" applyNumberFormat="1" applyFont="1" applyFill="1" applyBorder="1" applyAlignment="1">
      <alignment vertical="center"/>
    </xf>
    <xf numFmtId="0" fontId="6" fillId="0" borderId="28" xfId="0" applyFont="1" applyBorder="1"/>
    <xf numFmtId="0" fontId="4" fillId="3" borderId="25" xfId="0" applyFont="1" applyFill="1" applyBorder="1"/>
    <xf numFmtId="0" fontId="18" fillId="0" borderId="28" xfId="0" applyFont="1" applyBorder="1" applyAlignment="1"/>
    <xf numFmtId="0" fontId="9" fillId="3" borderId="25" xfId="0" applyFont="1" applyFill="1" applyBorder="1" applyAlignment="1">
      <alignment horizontal="center" vertical="center" wrapText="1"/>
    </xf>
    <xf numFmtId="0" fontId="9" fillId="0" borderId="28" xfId="0" applyFont="1" applyBorder="1"/>
    <xf numFmtId="0" fontId="9" fillId="3" borderId="25" xfId="0" applyFont="1" applyFill="1" applyBorder="1"/>
    <xf numFmtId="0" fontId="18" fillId="0" borderId="28" xfId="0" applyFont="1" applyBorder="1"/>
    <xf numFmtId="0" fontId="6" fillId="0" borderId="31" xfId="0" applyFont="1" applyBorder="1"/>
    <xf numFmtId="0" fontId="4" fillId="3" borderId="26" xfId="0" applyFont="1" applyFill="1" applyBorder="1"/>
    <xf numFmtId="0" fontId="4" fillId="0" borderId="32" xfId="0" applyFont="1" applyBorder="1" applyAlignment="1">
      <alignment vertical="center"/>
    </xf>
    <xf numFmtId="44" fontId="4" fillId="3" borderId="33" xfId="0" applyNumberFormat="1" applyFont="1" applyFill="1" applyBorder="1" applyAlignment="1">
      <alignment horizontal="center" vertical="center" wrapText="1"/>
    </xf>
    <xf numFmtId="8" fontId="4" fillId="0" borderId="28" xfId="0" applyNumberFormat="1" applyFont="1" applyBorder="1"/>
    <xf numFmtId="167" fontId="4" fillId="3" borderId="25" xfId="0" applyNumberFormat="1" applyFont="1" applyFill="1" applyBorder="1"/>
    <xf numFmtId="0" fontId="4" fillId="0" borderId="28" xfId="0" applyFont="1" applyBorder="1" applyAlignment="1">
      <alignment horizontal="left"/>
    </xf>
    <xf numFmtId="44" fontId="4" fillId="3" borderId="25" xfId="0" applyNumberFormat="1" applyFont="1" applyFill="1" applyBorder="1"/>
    <xf numFmtId="8" fontId="6" fillId="0" borderId="28" xfId="0" applyNumberFormat="1" applyFont="1" applyBorder="1"/>
    <xf numFmtId="44" fontId="6" fillId="3" borderId="25" xfId="0" applyNumberFormat="1" applyFont="1" applyFill="1" applyBorder="1"/>
    <xf numFmtId="0" fontId="4" fillId="0" borderId="28" xfId="0" applyFont="1" applyBorder="1"/>
    <xf numFmtId="167" fontId="6" fillId="3" borderId="25" xfId="0" applyNumberFormat="1" applyFont="1" applyFill="1" applyBorder="1"/>
    <xf numFmtId="0" fontId="6" fillId="3" borderId="25" xfId="0" applyFont="1" applyFill="1" applyBorder="1"/>
    <xf numFmtId="0" fontId="14" fillId="3" borderId="25" xfId="0" applyFont="1" applyFill="1" applyBorder="1" applyAlignment="1">
      <alignment horizontal="right"/>
    </xf>
    <xf numFmtId="8" fontId="4" fillId="3" borderId="25" xfId="0" applyNumberFormat="1" applyFont="1" applyFill="1" applyBorder="1" applyAlignment="1">
      <alignment horizontal="center"/>
    </xf>
    <xf numFmtId="165" fontId="4" fillId="3" borderId="25" xfId="0" applyNumberFormat="1" applyFont="1" applyFill="1" applyBorder="1" applyAlignment="1">
      <alignment horizontal="center" vertical="center"/>
    </xf>
    <xf numFmtId="0" fontId="4" fillId="0" borderId="29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6" fontId="4" fillId="0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8" fontId="4" fillId="3" borderId="15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8" fontId="4" fillId="0" borderId="29" xfId="0" applyNumberFormat="1" applyFont="1" applyBorder="1"/>
    <xf numFmtId="10" fontId="4" fillId="0" borderId="1" xfId="1" applyNumberFormat="1" applyFont="1" applyBorder="1" applyAlignment="1">
      <alignment horizontal="center"/>
    </xf>
    <xf numFmtId="44" fontId="4" fillId="0" borderId="1" xfId="0" applyNumberFormat="1" applyFont="1" applyBorder="1"/>
    <xf numFmtId="10" fontId="4" fillId="3" borderId="1" xfId="1" applyNumberFormat="1" applyFont="1" applyFill="1" applyBorder="1" applyAlignment="1">
      <alignment horizontal="center"/>
    </xf>
    <xf numFmtId="44" fontId="4" fillId="3" borderId="15" xfId="0" applyNumberFormat="1" applyFont="1" applyFill="1" applyBorder="1"/>
    <xf numFmtId="167" fontId="4" fillId="0" borderId="1" xfId="2" applyNumberFormat="1" applyFont="1" applyBorder="1"/>
    <xf numFmtId="10" fontId="0" fillId="6" borderId="21" xfId="1" applyNumberFormat="1" applyFont="1" applyFill="1" applyBorder="1" applyAlignment="1">
      <alignment horizontal="center"/>
    </xf>
    <xf numFmtId="0" fontId="0" fillId="7" borderId="22" xfId="0" applyFill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right"/>
    </xf>
    <xf numFmtId="6" fontId="4" fillId="0" borderId="0" xfId="0" applyNumberFormat="1" applyFont="1" applyBorder="1"/>
    <xf numFmtId="10" fontId="4" fillId="0" borderId="0" xfId="1" applyNumberFormat="1" applyFont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0" fontId="0" fillId="0" borderId="0" xfId="0"/>
    <xf numFmtId="10" fontId="6" fillId="0" borderId="0" xfId="1" applyNumberFormat="1" applyFont="1" applyBorder="1"/>
    <xf numFmtId="0" fontId="6" fillId="3" borderId="0" xfId="0" applyFont="1" applyFill="1" applyBorder="1"/>
    <xf numFmtId="0" fontId="0" fillId="0" borderId="0" xfId="0"/>
    <xf numFmtId="0" fontId="4" fillId="3" borderId="0" xfId="0" applyFont="1" applyFill="1" applyBorder="1"/>
    <xf numFmtId="0" fontId="4" fillId="3" borderId="9" xfId="0" applyFont="1" applyFill="1" applyBorder="1"/>
    <xf numFmtId="0" fontId="0" fillId="0" borderId="0" xfId="0" applyFill="1"/>
    <xf numFmtId="0" fontId="4" fillId="3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3" borderId="0" xfId="0" applyFont="1" applyFill="1" applyBorder="1"/>
    <xf numFmtId="164" fontId="7" fillId="3" borderId="0" xfId="0" applyNumberFormat="1" applyFont="1" applyFill="1" applyBorder="1" applyAlignment="1">
      <alignment horizontal="center"/>
    </xf>
    <xf numFmtId="167" fontId="0" fillId="5" borderId="11" xfId="2" applyNumberFormat="1" applyFont="1" applyFill="1" applyBorder="1"/>
    <xf numFmtId="167" fontId="0" fillId="6" borderId="15" xfId="0" applyNumberFormat="1" applyFill="1" applyBorder="1" applyAlignment="1">
      <alignment horizontal="center"/>
    </xf>
    <xf numFmtId="167" fontId="0" fillId="5" borderId="10" xfId="2" applyNumberFormat="1" applyFont="1" applyFill="1" applyBorder="1"/>
    <xf numFmtId="167" fontId="0" fillId="6" borderId="16" xfId="0" applyNumberFormat="1" applyFill="1" applyBorder="1" applyAlignment="1">
      <alignment horizontal="center"/>
    </xf>
    <xf numFmtId="167" fontId="0" fillId="5" borderId="18" xfId="2" applyNumberFormat="1" applyFont="1" applyFill="1" applyBorder="1"/>
    <xf numFmtId="167" fontId="0" fillId="6" borderId="19" xfId="0" applyNumberFormat="1" applyFill="1" applyBorder="1" applyAlignment="1">
      <alignment horizontal="center"/>
    </xf>
    <xf numFmtId="167" fontId="0" fillId="6" borderId="11" xfId="2" applyNumberFormat="1" applyFont="1" applyFill="1" applyBorder="1"/>
    <xf numFmtId="167" fontId="0" fillId="7" borderId="14" xfId="0" applyNumberFormat="1" applyFill="1" applyBorder="1"/>
    <xf numFmtId="167" fontId="0" fillId="4" borderId="14" xfId="0" applyNumberFormat="1" applyFill="1" applyBorder="1"/>
    <xf numFmtId="167" fontId="0" fillId="5" borderId="21" xfId="2" applyNumberFormat="1" applyFont="1" applyFill="1" applyBorder="1"/>
    <xf numFmtId="167" fontId="0" fillId="6" borderId="21" xfId="2" applyNumberFormat="1" applyFont="1" applyFill="1" applyBorder="1"/>
    <xf numFmtId="167" fontId="0" fillId="7" borderId="20" xfId="0" applyNumberFormat="1" applyFill="1" applyBorder="1"/>
    <xf numFmtId="167" fontId="0" fillId="6" borderId="10" xfId="2" applyNumberFormat="1" applyFont="1" applyFill="1" applyBorder="1"/>
    <xf numFmtId="167" fontId="0" fillId="6" borderId="18" xfId="2" applyNumberFormat="1" applyFont="1" applyFill="1" applyBorder="1"/>
    <xf numFmtId="167" fontId="4" fillId="0" borderId="0" xfId="0" applyNumberFormat="1" applyFont="1" applyFill="1" applyBorder="1" applyAlignment="1">
      <alignment horizontal="left"/>
    </xf>
    <xf numFmtId="10" fontId="0" fillId="0" borderId="0" xfId="0" applyNumberFormat="1"/>
    <xf numFmtId="167" fontId="0" fillId="0" borderId="0" xfId="0" applyNumberFormat="1" applyBorder="1"/>
    <xf numFmtId="165" fontId="7" fillId="3" borderId="0" xfId="1" applyNumberFormat="1" applyFont="1" applyFill="1" applyBorder="1" applyAlignment="1">
      <alignment horizontal="center"/>
    </xf>
    <xf numFmtId="10" fontId="4" fillId="3" borderId="0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79D53"/>
      <color rgb="FFF68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58502977009996"/>
          <c:y val="4.2789638499446322E-2"/>
          <c:w val="0.68015105161443334"/>
          <c:h val="0.86066009819627542"/>
        </c:manualLayout>
      </c:layout>
      <c:lineChart>
        <c:grouping val="standard"/>
        <c:varyColors val="0"/>
        <c:ser>
          <c:idx val="1"/>
          <c:order val="0"/>
          <c:tx>
            <c:strRef>
              <c:f>'Savings Forcast Data'!$J$10</c:f>
              <c:strCache>
                <c:ptCount val="1"/>
                <c:pt idx="0">
                  <c:v>
Net savings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'Savings Forcast Data'!$J$11:$J$30</c:f>
              <c:numCache>
                <c:formatCode>_("$"* #,##0_);_("$"* \(#,##0\);_("$"* "-"??_);_(@_)</c:formatCode>
                <c:ptCount val="20"/>
                <c:pt idx="0">
                  <c:v>3601.2566624999745</c:v>
                </c:pt>
                <c:pt idx="1">
                  <c:v>18006.27279184293</c:v>
                </c:pt>
                <c:pt idx="2">
                  <c:v>44949.517446747981</c:v>
                </c:pt>
                <c:pt idx="3">
                  <c:v>86377.558320394251</c:v>
                </c:pt>
                <c:pt idx="4">
                  <c:v>144472.31578531303</c:v>
                </c:pt>
                <c:pt idx="5">
                  <c:v>221676.72411588486</c:v>
                </c:pt>
                <c:pt idx="6">
                  <c:v>320723.04064562405</c:v>
                </c:pt>
                <c:pt idx="7">
                  <c:v>444664.06716787536</c:v>
                </c:pt>
                <c:pt idx="8">
                  <c:v>596907.5737096332</c:v>
                </c:pt>
                <c:pt idx="9">
                  <c:v>781254.24311526865</c:v>
                </c:pt>
                <c:pt idx="10">
                  <c:v>1001939.4859070191</c:v>
                </c:pt>
                <c:pt idx="11">
                  <c:v>1263679.5089014489</c:v>
                </c:pt>
                <c:pt idx="12">
                  <c:v>1571722.0583396405</c:v>
                </c:pt>
                <c:pt idx="13">
                  <c:v>1931902.2991443146</c:v>
                </c:pt>
                <c:pt idx="14">
                  <c:v>2350704.3366894461</c:v>
                </c:pt>
                <c:pt idx="15">
                  <c:v>2835328.9365295023</c:v>
                </c:pt>
                <c:pt idx="16">
                  <c:v>3393768.0512933601</c:v>
                </c:pt>
                <c:pt idx="17">
                  <c:v>4034886.822848212</c:v>
                </c:pt>
                <c:pt idx="18">
                  <c:v>4768513.7923689969</c:v>
                </c:pt>
                <c:pt idx="19">
                  <c:v>5605540.1216429248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1-42B7-AC40-2FC19AD57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11616"/>
        <c:axId val="124913536"/>
      </c:lineChart>
      <c:catAx>
        <c:axId val="12491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124913536"/>
        <c:crosses val="autoZero"/>
        <c:auto val="0"/>
        <c:lblAlgn val="ctr"/>
        <c:lblOffset val="25"/>
        <c:tickLblSkip val="1"/>
        <c:noMultiLvlLbl val="0"/>
      </c:catAx>
      <c:valAx>
        <c:axId val="124913536"/>
        <c:scaling>
          <c:orientation val="minMax"/>
          <c:max val="3000000"/>
          <c:min val="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49116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aseline="0"/>
            </a:pPr>
            <a:endParaRPr lang="en-US"/>
          </a:p>
        </c:txPr>
      </c:legendEntry>
      <c:layout>
        <c:manualLayout>
          <c:xMode val="edge"/>
          <c:yMode val="edge"/>
          <c:x val="0.64031775005502578"/>
          <c:y val="0.75402156495724604"/>
          <c:w val="0.27474445242177231"/>
          <c:h val="0.150457345576127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152812</xdr:colOff>
      <xdr:row>10</xdr:row>
      <xdr:rowOff>174170</xdr:rowOff>
    </xdr:from>
    <xdr:to>
      <xdr:col>3</xdr:col>
      <xdr:colOff>119743</xdr:colOff>
      <xdr:row>32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opLeftCell="A4" zoomScale="70" zoomScaleNormal="70" zoomScalePageLayoutView="40" workbookViewId="0">
      <selection activeCell="E37" sqref="E37"/>
    </sheetView>
  </sheetViews>
  <sheetFormatPr defaultRowHeight="12.75" x14ac:dyDescent="0.2"/>
  <cols>
    <col min="1" max="1" width="48.28515625" bestFit="1" customWidth="1"/>
    <col min="2" max="2" width="10.7109375" bestFit="1" customWidth="1"/>
    <col min="3" max="3" width="11.140625" customWidth="1"/>
    <col min="4" max="4" width="4.28515625" customWidth="1"/>
    <col min="5" max="5" width="27.140625" customWidth="1"/>
    <col min="6" max="6" width="29.5703125" customWidth="1"/>
    <col min="7" max="7" width="14.28515625" style="10" customWidth="1"/>
    <col min="8" max="9" width="16" style="8" customWidth="1"/>
    <col min="10" max="11" width="15.85546875" style="10" customWidth="1"/>
    <col min="12" max="12" width="16.28515625" style="10" customWidth="1"/>
    <col min="13" max="13" width="16.28515625" style="8" customWidth="1"/>
    <col min="14" max="15" width="16" style="8" customWidth="1"/>
    <col min="16" max="16" width="14.28515625" style="8" customWidth="1"/>
    <col min="17" max="17" width="16" style="8" customWidth="1"/>
    <col min="18" max="18" width="15.85546875" customWidth="1"/>
  </cols>
  <sheetData>
    <row r="1" spans="1:18" s="70" customFormat="1" x14ac:dyDescent="0.2">
      <c r="G1" s="10"/>
      <c r="H1" s="8"/>
      <c r="I1" s="8"/>
      <c r="J1" s="10"/>
      <c r="K1" s="10"/>
      <c r="L1" s="10"/>
      <c r="M1" s="8"/>
      <c r="N1" s="8"/>
      <c r="O1" s="8"/>
      <c r="P1" s="8"/>
      <c r="Q1" s="8"/>
    </row>
    <row r="2" spans="1:18" s="70" customFormat="1" x14ac:dyDescent="0.2">
      <c r="G2" s="10"/>
      <c r="H2" s="8"/>
      <c r="I2" s="8"/>
      <c r="J2" s="10"/>
      <c r="K2" s="10"/>
      <c r="L2" s="10"/>
      <c r="M2" s="8"/>
      <c r="N2" s="8"/>
      <c r="O2" s="8"/>
      <c r="P2" s="8"/>
      <c r="Q2" s="8"/>
    </row>
    <row r="3" spans="1:18" ht="14.25" customHeight="1" x14ac:dyDescent="0.2">
      <c r="G3" s="9"/>
      <c r="J3" s="9"/>
      <c r="K3" s="9"/>
      <c r="L3" s="9"/>
    </row>
    <row r="4" spans="1:18" ht="12.75" customHeight="1" x14ac:dyDescent="0.2">
      <c r="G4" s="9"/>
      <c r="J4" s="9"/>
      <c r="K4" s="9"/>
      <c r="L4" s="9"/>
    </row>
    <row r="5" spans="1:18" ht="13.5" customHeight="1" thickBot="1" x14ac:dyDescent="0.25">
      <c r="G5" s="9"/>
      <c r="J5" s="9"/>
      <c r="K5" s="9"/>
      <c r="L5" s="9"/>
    </row>
    <row r="6" spans="1:18" ht="15" x14ac:dyDescent="0.2">
      <c r="A6" s="15" t="s">
        <v>11</v>
      </c>
      <c r="B6" s="16"/>
      <c r="C6" s="17"/>
      <c r="D6" s="17"/>
      <c r="E6" s="18"/>
      <c r="F6" s="26"/>
      <c r="Q6" s="37"/>
      <c r="R6" s="33"/>
    </row>
    <row r="7" spans="1:18" ht="15" x14ac:dyDescent="0.2">
      <c r="A7" s="19" t="s">
        <v>12</v>
      </c>
      <c r="B7" s="20"/>
      <c r="C7" s="21"/>
      <c r="D7" s="21"/>
      <c r="E7" s="22"/>
      <c r="F7" s="27"/>
      <c r="Q7" s="33"/>
      <c r="R7" s="33"/>
    </row>
    <row r="8" spans="1:18" ht="15.75" thickBot="1" x14ac:dyDescent="0.25">
      <c r="A8" s="50" t="s">
        <v>0</v>
      </c>
      <c r="B8" s="23"/>
      <c r="C8" s="24"/>
      <c r="D8" s="24"/>
      <c r="E8" s="25"/>
      <c r="F8" s="28"/>
      <c r="Q8" s="37"/>
      <c r="R8" s="33"/>
    </row>
    <row r="9" spans="1:18" s="180" customFormat="1" ht="13.9" customHeight="1" x14ac:dyDescent="0.2">
      <c r="A9" s="207"/>
      <c r="B9" s="208"/>
      <c r="C9" s="208"/>
      <c r="D9" s="208"/>
      <c r="E9" s="181"/>
      <c r="F9" s="184"/>
      <c r="G9" s="185"/>
      <c r="H9" s="183"/>
      <c r="I9" s="183"/>
      <c r="J9" s="185"/>
      <c r="K9" s="185"/>
      <c r="L9" s="185"/>
      <c r="M9" s="183"/>
      <c r="N9" s="183"/>
      <c r="O9" s="183"/>
      <c r="P9" s="183"/>
    </row>
    <row r="10" spans="1:18" s="180" customFormat="1" ht="18.75" x14ac:dyDescent="0.3">
      <c r="A10" s="211" t="s">
        <v>15</v>
      </c>
      <c r="B10" s="212"/>
      <c r="C10" s="212"/>
      <c r="D10" s="212"/>
      <c r="E10" s="181"/>
      <c r="F10" s="184"/>
      <c r="G10" s="185"/>
      <c r="H10" s="183"/>
      <c r="I10" s="183"/>
      <c r="J10" s="185"/>
      <c r="K10" s="185"/>
      <c r="L10" s="185"/>
      <c r="M10" s="183"/>
      <c r="N10" s="183"/>
      <c r="O10" s="183"/>
      <c r="P10" s="183"/>
    </row>
    <row r="11" spans="1:18" ht="13.9" customHeight="1" x14ac:dyDescent="0.2">
      <c r="A11" s="213"/>
      <c r="B11" s="214"/>
      <c r="C11" s="214"/>
      <c r="D11" s="214"/>
      <c r="E11" s="80"/>
      <c r="F11" s="56"/>
      <c r="Q11"/>
    </row>
    <row r="12" spans="1:18" ht="13.9" customHeight="1" x14ac:dyDescent="0.2">
      <c r="A12" s="32"/>
      <c r="B12" s="33"/>
      <c r="C12" s="6"/>
      <c r="D12" s="31"/>
      <c r="E12" s="13" t="s">
        <v>28</v>
      </c>
      <c r="F12" s="57"/>
      <c r="Q12"/>
    </row>
    <row r="13" spans="1:18" ht="13.9" customHeight="1" x14ac:dyDescent="0.2">
      <c r="A13" s="32"/>
      <c r="B13" s="33"/>
      <c r="C13" s="6"/>
      <c r="D13" s="31"/>
      <c r="E13" s="80"/>
      <c r="F13" s="57"/>
      <c r="Q13"/>
    </row>
    <row r="14" spans="1:18" ht="13.9" customHeight="1" x14ac:dyDescent="0.2">
      <c r="A14" s="29"/>
      <c r="B14" s="30"/>
      <c r="C14" s="6"/>
      <c r="D14" s="31"/>
      <c r="E14" s="181" t="s">
        <v>29</v>
      </c>
      <c r="F14" s="182"/>
      <c r="Q14"/>
    </row>
    <row r="15" spans="1:18" ht="13.9" customHeight="1" x14ac:dyDescent="0.2">
      <c r="A15" s="29"/>
      <c r="B15" s="30"/>
      <c r="C15" s="6"/>
      <c r="D15" s="31"/>
      <c r="E15" s="181" t="s">
        <v>30</v>
      </c>
      <c r="F15" s="184"/>
      <c r="Q15"/>
    </row>
    <row r="16" spans="1:18" ht="13.9" customHeight="1" x14ac:dyDescent="0.2">
      <c r="A16" s="29"/>
      <c r="B16" s="30"/>
      <c r="C16" s="6"/>
      <c r="D16" s="31"/>
      <c r="E16" s="181" t="s">
        <v>32</v>
      </c>
      <c r="F16" s="182"/>
      <c r="Q16"/>
    </row>
    <row r="17" spans="1:17" ht="13.9" customHeight="1" x14ac:dyDescent="0.2">
      <c r="A17" s="29"/>
      <c r="B17" s="30"/>
      <c r="C17" s="6"/>
      <c r="D17" s="31"/>
      <c r="E17" s="181" t="s">
        <v>31</v>
      </c>
      <c r="F17" s="184"/>
      <c r="Q17"/>
    </row>
    <row r="18" spans="1:17" ht="13.9" customHeight="1" x14ac:dyDescent="0.2">
      <c r="A18" s="29"/>
      <c r="B18" s="30"/>
      <c r="C18" s="6"/>
      <c r="D18" s="31"/>
      <c r="E18" s="80"/>
      <c r="F18" s="55"/>
      <c r="Q18"/>
    </row>
    <row r="19" spans="1:17" ht="13.9" customHeight="1" x14ac:dyDescent="0.2">
      <c r="A19" s="29"/>
      <c r="B19" s="30"/>
      <c r="C19" s="6"/>
      <c r="D19" s="31"/>
      <c r="E19" s="80"/>
      <c r="F19" s="58"/>
      <c r="Q19"/>
    </row>
    <row r="20" spans="1:17" ht="13.9" customHeight="1" x14ac:dyDescent="0.2">
      <c r="A20" s="29"/>
      <c r="B20" s="30"/>
      <c r="C20" s="6"/>
      <c r="D20" s="31"/>
      <c r="E20" s="80"/>
      <c r="F20" s="59"/>
      <c r="Q20"/>
    </row>
    <row r="21" spans="1:17" ht="13.9" customHeight="1" x14ac:dyDescent="0.2">
      <c r="A21" s="29"/>
      <c r="B21" s="30"/>
      <c r="C21" s="6"/>
      <c r="D21" s="31"/>
      <c r="E21" s="80"/>
      <c r="F21" s="57"/>
      <c r="Q21"/>
    </row>
    <row r="22" spans="1:17" ht="13.9" customHeight="1" x14ac:dyDescent="0.2">
      <c r="A22" s="29"/>
      <c r="B22" s="30"/>
      <c r="C22" s="6"/>
      <c r="D22" s="31"/>
      <c r="E22" s="80"/>
      <c r="F22" s="60"/>
      <c r="Q22"/>
    </row>
    <row r="23" spans="1:17" ht="13.9" customHeight="1" x14ac:dyDescent="0.2">
      <c r="A23" s="29"/>
      <c r="B23" s="30"/>
      <c r="C23" s="6"/>
      <c r="D23" s="31"/>
      <c r="E23" s="80"/>
      <c r="F23" s="60"/>
      <c r="Q23"/>
    </row>
    <row r="24" spans="1:17" ht="13.9" customHeight="1" x14ac:dyDescent="0.2">
      <c r="A24" s="29"/>
      <c r="B24" s="73"/>
      <c r="C24" s="73"/>
      <c r="D24" s="73"/>
      <c r="E24" s="80"/>
      <c r="F24" s="57"/>
      <c r="Q24"/>
    </row>
    <row r="25" spans="1:17" ht="13.9" customHeight="1" x14ac:dyDescent="0.2">
      <c r="A25" s="29"/>
      <c r="B25" s="30"/>
      <c r="C25" s="73"/>
      <c r="D25" s="73"/>
      <c r="E25" s="80"/>
      <c r="F25" s="57"/>
      <c r="Q25"/>
    </row>
    <row r="26" spans="1:17" ht="13.9" customHeight="1" x14ac:dyDescent="0.2">
      <c r="A26" s="29"/>
      <c r="B26" s="30"/>
      <c r="C26" s="73"/>
      <c r="D26" s="73"/>
      <c r="E26" s="80"/>
      <c r="F26" s="57"/>
      <c r="Q26"/>
    </row>
    <row r="27" spans="1:17" ht="13.9" customHeight="1" x14ac:dyDescent="0.2">
      <c r="A27" s="29"/>
      <c r="B27" s="73"/>
      <c r="C27" s="73"/>
      <c r="D27" s="73"/>
      <c r="E27" s="80"/>
      <c r="F27" s="57"/>
      <c r="Q27"/>
    </row>
    <row r="28" spans="1:17" ht="13.9" customHeight="1" x14ac:dyDescent="0.2">
      <c r="A28" s="29"/>
      <c r="B28" s="3"/>
      <c r="C28" s="73"/>
      <c r="D28" s="73"/>
      <c r="E28" s="80"/>
      <c r="F28" s="57"/>
      <c r="Q28"/>
    </row>
    <row r="29" spans="1:17" ht="13.9" customHeight="1" x14ac:dyDescent="0.2">
      <c r="A29" s="29"/>
      <c r="B29" s="74"/>
      <c r="C29" s="73"/>
      <c r="D29" s="73"/>
      <c r="E29" s="80"/>
      <c r="F29" s="57"/>
      <c r="Q29"/>
    </row>
    <row r="30" spans="1:17" ht="13.9" customHeight="1" x14ac:dyDescent="0.2">
      <c r="A30" s="29"/>
      <c r="B30" s="74"/>
      <c r="C30" s="73"/>
      <c r="D30" s="73"/>
      <c r="E30" s="80"/>
      <c r="F30" s="61"/>
      <c r="Q30"/>
    </row>
    <row r="31" spans="1:17" ht="13.9" customHeight="1" x14ac:dyDescent="0.2">
      <c r="A31" s="4"/>
      <c r="B31" s="71"/>
      <c r="C31" s="73"/>
      <c r="D31" s="73"/>
      <c r="E31" s="80"/>
      <c r="F31" s="61"/>
      <c r="Q31"/>
    </row>
    <row r="32" spans="1:17" ht="13.9" customHeight="1" x14ac:dyDescent="0.25">
      <c r="A32" s="29"/>
      <c r="B32" s="30"/>
      <c r="C32" s="6"/>
      <c r="D32" s="31"/>
      <c r="E32" s="80"/>
      <c r="F32" s="62"/>
      <c r="Q32"/>
    </row>
    <row r="33" spans="1:17" ht="13.9" customHeight="1" x14ac:dyDescent="0.2">
      <c r="A33" s="215"/>
      <c r="B33" s="216"/>
      <c r="C33" s="216"/>
      <c r="D33" s="216"/>
      <c r="E33" s="80"/>
      <c r="F33" s="63"/>
      <c r="Q33"/>
    </row>
    <row r="34" spans="1:17" ht="13.9" customHeight="1" thickBot="1" x14ac:dyDescent="0.25">
      <c r="A34" s="209"/>
      <c r="B34" s="210"/>
      <c r="C34" s="210"/>
      <c r="D34" s="210"/>
      <c r="E34" s="79"/>
      <c r="F34" s="64"/>
      <c r="Q34"/>
    </row>
    <row r="35" spans="1:17" x14ac:dyDescent="0.2">
      <c r="Q35"/>
    </row>
  </sheetData>
  <mergeCells count="5">
    <mergeCell ref="A9:D9"/>
    <mergeCell ref="A34:D34"/>
    <mergeCell ref="A10:D10"/>
    <mergeCell ref="A11:D11"/>
    <mergeCell ref="A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opLeftCell="A14" workbookViewId="0">
      <selection activeCell="B37" sqref="B37"/>
    </sheetView>
  </sheetViews>
  <sheetFormatPr defaultRowHeight="12.75" x14ac:dyDescent="0.2"/>
  <cols>
    <col min="1" max="1" width="14" customWidth="1"/>
    <col min="2" max="9" width="15.42578125" customWidth="1"/>
    <col min="10" max="10" width="14" customWidth="1"/>
  </cols>
  <sheetData>
    <row r="1" spans="1:10" s="70" customFormat="1" x14ac:dyDescent="0.2"/>
    <row r="2" spans="1:10" s="70" customFormat="1" x14ac:dyDescent="0.2"/>
    <row r="3" spans="1:10" s="70" customFormat="1" x14ac:dyDescent="0.2"/>
    <row r="4" spans="1:10" s="70" customFormat="1" x14ac:dyDescent="0.2"/>
    <row r="5" spans="1:10" s="70" customFormat="1" x14ac:dyDescent="0.2"/>
    <row r="6" spans="1:10" s="70" customFormat="1" ht="13.5" thickBot="1" x14ac:dyDescent="0.25"/>
    <row r="7" spans="1:10" x14ac:dyDescent="0.2">
      <c r="A7" s="39"/>
      <c r="B7" s="40"/>
      <c r="C7" s="40"/>
      <c r="D7" s="41"/>
      <c r="E7" s="41"/>
      <c r="F7" s="41"/>
      <c r="G7" s="40"/>
      <c r="H7" s="40"/>
      <c r="I7" s="40"/>
      <c r="J7" s="42"/>
    </row>
    <row r="8" spans="1:10" ht="15" x14ac:dyDescent="0.2">
      <c r="A8" s="51"/>
      <c r="B8" s="54"/>
      <c r="C8" s="217" t="s">
        <v>27</v>
      </c>
      <c r="D8" s="217"/>
      <c r="E8" s="217"/>
      <c r="F8" s="217"/>
      <c r="G8" s="217"/>
      <c r="H8" s="217"/>
      <c r="I8" s="52"/>
      <c r="J8" s="53"/>
    </row>
    <row r="9" spans="1:10" x14ac:dyDescent="0.2">
      <c r="A9" s="43"/>
      <c r="B9" s="44"/>
      <c r="C9" s="44"/>
      <c r="D9" s="45"/>
      <c r="E9" s="45"/>
      <c r="F9" s="45"/>
      <c r="G9" s="44"/>
      <c r="H9" s="44"/>
      <c r="I9" s="44"/>
      <c r="J9" s="46"/>
    </row>
    <row r="10" spans="1:10" ht="63.75" x14ac:dyDescent="0.2">
      <c r="A10" s="65" t="s">
        <v>8</v>
      </c>
      <c r="B10" s="47" t="s">
        <v>13</v>
      </c>
      <c r="C10" s="48" t="s">
        <v>14</v>
      </c>
      <c r="D10" s="47" t="s">
        <v>25</v>
      </c>
      <c r="E10" s="49" t="s">
        <v>5</v>
      </c>
      <c r="F10" s="47" t="s">
        <v>10</v>
      </c>
      <c r="G10" s="48" t="s">
        <v>9</v>
      </c>
      <c r="H10" s="47" t="s">
        <v>6</v>
      </c>
      <c r="I10" s="48" t="s">
        <v>7</v>
      </c>
      <c r="J10" s="172" t="s">
        <v>24</v>
      </c>
    </row>
    <row r="11" spans="1:10" x14ac:dyDescent="0.2">
      <c r="A11" s="66">
        <v>1</v>
      </c>
      <c r="B11" s="188">
        <f>'Fee Analysis'!B40</f>
        <v>158602</v>
      </c>
      <c r="C11" s="194">
        <f>B11</f>
        <v>158602</v>
      </c>
      <c r="D11" s="188">
        <v>450000</v>
      </c>
      <c r="E11" s="189">
        <v>450000</v>
      </c>
      <c r="F11" s="35">
        <v>7.0000000000000007E-2</v>
      </c>
      <c r="G11" s="36">
        <f>0.07+('Fee Analysis'!B47-'Fee Analysis'!F48)</f>
        <v>9.2706250000000004E-2</v>
      </c>
      <c r="H11" s="188">
        <f t="shared" ref="H11:H35" si="0">B11+D11+(B11)*$F$11</f>
        <v>619704.14</v>
      </c>
      <c r="I11" s="194">
        <f t="shared" ref="I11:I35" si="1">C11+E11+(C11)*$G$11</f>
        <v>623305.39666249999</v>
      </c>
      <c r="J11" s="195">
        <f t="shared" ref="J11:J35" si="2">I11-H11</f>
        <v>3601.2566624999745</v>
      </c>
    </row>
    <row r="12" spans="1:10" x14ac:dyDescent="0.2">
      <c r="A12" s="67">
        <v>2</v>
      </c>
      <c r="B12" s="190">
        <f t="shared" ref="B12:B35" si="3">H11</f>
        <v>619704.14</v>
      </c>
      <c r="C12" s="200">
        <f t="shared" ref="C12:C35" si="4">I11</f>
        <v>623305.39666249999</v>
      </c>
      <c r="D12" s="190">
        <v>450000</v>
      </c>
      <c r="E12" s="191">
        <v>450000</v>
      </c>
      <c r="F12" s="34">
        <v>7.0000000000000007E-2</v>
      </c>
      <c r="G12" s="36">
        <f t="shared" ref="G12:G35" si="5">G11</f>
        <v>9.2706250000000004E-2</v>
      </c>
      <c r="H12" s="188">
        <f t="shared" si="0"/>
        <v>1113083.4298</v>
      </c>
      <c r="I12" s="194">
        <f t="shared" si="1"/>
        <v>1131089.702591843</v>
      </c>
      <c r="J12" s="195">
        <f t="shared" si="2"/>
        <v>18006.27279184293</v>
      </c>
    </row>
    <row r="13" spans="1:10" x14ac:dyDescent="0.2">
      <c r="A13" s="67">
        <v>3</v>
      </c>
      <c r="B13" s="190">
        <f t="shared" si="3"/>
        <v>1113083.4298</v>
      </c>
      <c r="C13" s="200">
        <f t="shared" si="4"/>
        <v>1131089.702591843</v>
      </c>
      <c r="D13" s="190">
        <v>450000</v>
      </c>
      <c r="E13" s="191">
        <v>450000</v>
      </c>
      <c r="F13" s="35">
        <v>7.0000000000000007E-2</v>
      </c>
      <c r="G13" s="36">
        <f t="shared" si="5"/>
        <v>9.2706250000000004E-2</v>
      </c>
      <c r="H13" s="188">
        <f t="shared" si="0"/>
        <v>1640999.2698860001</v>
      </c>
      <c r="I13" s="194">
        <f t="shared" si="1"/>
        <v>1685948.7873327481</v>
      </c>
      <c r="J13" s="195">
        <f t="shared" si="2"/>
        <v>44949.517446747981</v>
      </c>
    </row>
    <row r="14" spans="1:10" x14ac:dyDescent="0.2">
      <c r="A14" s="67">
        <v>4</v>
      </c>
      <c r="B14" s="190">
        <f t="shared" si="3"/>
        <v>1640999.2698860001</v>
      </c>
      <c r="C14" s="200">
        <f t="shared" si="4"/>
        <v>1685948.7873327481</v>
      </c>
      <c r="D14" s="190">
        <v>450000</v>
      </c>
      <c r="E14" s="191">
        <v>450000</v>
      </c>
      <c r="F14" s="34">
        <v>7.0000000000000007E-2</v>
      </c>
      <c r="G14" s="36">
        <f t="shared" si="5"/>
        <v>9.2706250000000004E-2</v>
      </c>
      <c r="H14" s="188">
        <f t="shared" si="0"/>
        <v>2205869.2187780202</v>
      </c>
      <c r="I14" s="194">
        <f t="shared" si="1"/>
        <v>2292246.7770984145</v>
      </c>
      <c r="J14" s="195">
        <f t="shared" si="2"/>
        <v>86377.558320394251</v>
      </c>
    </row>
    <row r="15" spans="1:10" x14ac:dyDescent="0.2">
      <c r="A15" s="67">
        <v>5</v>
      </c>
      <c r="B15" s="190">
        <f t="shared" si="3"/>
        <v>2205869.2187780202</v>
      </c>
      <c r="C15" s="200">
        <f t="shared" si="4"/>
        <v>2292246.7770984145</v>
      </c>
      <c r="D15" s="190">
        <v>450000</v>
      </c>
      <c r="E15" s="191">
        <v>450000</v>
      </c>
      <c r="F15" s="35">
        <v>7.0000000000000007E-2</v>
      </c>
      <c r="G15" s="36">
        <f t="shared" si="5"/>
        <v>9.2706250000000004E-2</v>
      </c>
      <c r="H15" s="188">
        <f t="shared" si="0"/>
        <v>2810280.0640924815</v>
      </c>
      <c r="I15" s="194">
        <f t="shared" si="1"/>
        <v>2954752.3798777945</v>
      </c>
      <c r="J15" s="195">
        <f t="shared" si="2"/>
        <v>144472.31578531303</v>
      </c>
    </row>
    <row r="16" spans="1:10" x14ac:dyDescent="0.2">
      <c r="A16" s="67">
        <v>6</v>
      </c>
      <c r="B16" s="190">
        <f t="shared" si="3"/>
        <v>2810280.0640924815</v>
      </c>
      <c r="C16" s="200">
        <f t="shared" si="4"/>
        <v>2954752.3798777945</v>
      </c>
      <c r="D16" s="190">
        <v>450000</v>
      </c>
      <c r="E16" s="191">
        <v>450000</v>
      </c>
      <c r="F16" s="34">
        <v>7.0000000000000007E-2</v>
      </c>
      <c r="G16" s="36">
        <f t="shared" si="5"/>
        <v>9.2706250000000004E-2</v>
      </c>
      <c r="H16" s="188">
        <f t="shared" si="0"/>
        <v>3456999.6685789553</v>
      </c>
      <c r="I16" s="194">
        <f t="shared" si="1"/>
        <v>3678676.3926948402</v>
      </c>
      <c r="J16" s="195">
        <f t="shared" si="2"/>
        <v>221676.72411588486</v>
      </c>
    </row>
    <row r="17" spans="1:10" x14ac:dyDescent="0.2">
      <c r="A17" s="67">
        <v>7</v>
      </c>
      <c r="B17" s="190">
        <f t="shared" si="3"/>
        <v>3456999.6685789553</v>
      </c>
      <c r="C17" s="200">
        <f t="shared" si="4"/>
        <v>3678676.3926948402</v>
      </c>
      <c r="D17" s="190">
        <v>450000</v>
      </c>
      <c r="E17" s="191">
        <v>450000</v>
      </c>
      <c r="F17" s="35">
        <v>7.0000000000000007E-2</v>
      </c>
      <c r="G17" s="36">
        <f t="shared" si="5"/>
        <v>9.2706250000000004E-2</v>
      </c>
      <c r="H17" s="188">
        <f t="shared" si="0"/>
        <v>4148989.6453794823</v>
      </c>
      <c r="I17" s="194">
        <f t="shared" si="1"/>
        <v>4469712.6860251063</v>
      </c>
      <c r="J17" s="195">
        <f t="shared" si="2"/>
        <v>320723.04064562405</v>
      </c>
    </row>
    <row r="18" spans="1:10" x14ac:dyDescent="0.2">
      <c r="A18" s="67">
        <v>8</v>
      </c>
      <c r="B18" s="190">
        <f t="shared" si="3"/>
        <v>4148989.6453794823</v>
      </c>
      <c r="C18" s="200">
        <f t="shared" si="4"/>
        <v>4469712.6860251063</v>
      </c>
      <c r="D18" s="190">
        <v>450000</v>
      </c>
      <c r="E18" s="191">
        <v>450000</v>
      </c>
      <c r="F18" s="34">
        <v>7.0000000000000007E-2</v>
      </c>
      <c r="G18" s="36">
        <f t="shared" si="5"/>
        <v>9.2706250000000004E-2</v>
      </c>
      <c r="H18" s="188">
        <f t="shared" si="0"/>
        <v>4889418.9205560461</v>
      </c>
      <c r="I18" s="194">
        <f t="shared" si="1"/>
        <v>5334082.9877239214</v>
      </c>
      <c r="J18" s="195">
        <f t="shared" si="2"/>
        <v>444664.06716787536</v>
      </c>
    </row>
    <row r="19" spans="1:10" x14ac:dyDescent="0.2">
      <c r="A19" s="67">
        <v>9</v>
      </c>
      <c r="B19" s="190">
        <f t="shared" si="3"/>
        <v>4889418.9205560461</v>
      </c>
      <c r="C19" s="200">
        <f t="shared" si="4"/>
        <v>5334082.9877239214</v>
      </c>
      <c r="D19" s="190">
        <v>450000</v>
      </c>
      <c r="E19" s="191">
        <v>450000</v>
      </c>
      <c r="F19" s="35">
        <v>7.0000000000000007E-2</v>
      </c>
      <c r="G19" s="36">
        <f t="shared" si="5"/>
        <v>9.2706250000000004E-2</v>
      </c>
      <c r="H19" s="188">
        <f t="shared" si="0"/>
        <v>5681678.2449949691</v>
      </c>
      <c r="I19" s="194">
        <f t="shared" si="1"/>
        <v>6278585.8187046023</v>
      </c>
      <c r="J19" s="195">
        <f t="shared" si="2"/>
        <v>596907.5737096332</v>
      </c>
    </row>
    <row r="20" spans="1:10" x14ac:dyDescent="0.2">
      <c r="A20" s="67">
        <v>10</v>
      </c>
      <c r="B20" s="190">
        <f t="shared" si="3"/>
        <v>5681678.2449949691</v>
      </c>
      <c r="C20" s="200">
        <f t="shared" si="4"/>
        <v>6278585.8187046023</v>
      </c>
      <c r="D20" s="190">
        <v>450000</v>
      </c>
      <c r="E20" s="191">
        <v>450000</v>
      </c>
      <c r="F20" s="34">
        <v>7.0000000000000007E-2</v>
      </c>
      <c r="G20" s="36">
        <f t="shared" si="5"/>
        <v>9.2706250000000004E-2</v>
      </c>
      <c r="H20" s="188">
        <f t="shared" si="0"/>
        <v>6529395.7221446168</v>
      </c>
      <c r="I20" s="194">
        <f t="shared" si="1"/>
        <v>7310649.9652598854</v>
      </c>
      <c r="J20" s="195">
        <f t="shared" si="2"/>
        <v>781254.24311526865</v>
      </c>
    </row>
    <row r="21" spans="1:10" x14ac:dyDescent="0.2">
      <c r="A21" s="67">
        <v>11</v>
      </c>
      <c r="B21" s="190">
        <f t="shared" si="3"/>
        <v>6529395.7221446168</v>
      </c>
      <c r="C21" s="200">
        <f t="shared" si="4"/>
        <v>7310649.9652598854</v>
      </c>
      <c r="D21" s="190">
        <v>450000</v>
      </c>
      <c r="E21" s="191">
        <v>450000</v>
      </c>
      <c r="F21" s="35">
        <v>7.0000000000000007E-2</v>
      </c>
      <c r="G21" s="36">
        <f t="shared" si="5"/>
        <v>9.2706250000000004E-2</v>
      </c>
      <c r="H21" s="188">
        <f t="shared" si="0"/>
        <v>7436453.4226947399</v>
      </c>
      <c r="I21" s="194">
        <f t="shared" si="1"/>
        <v>8438392.908601759</v>
      </c>
      <c r="J21" s="195">
        <f t="shared" si="2"/>
        <v>1001939.4859070191</v>
      </c>
    </row>
    <row r="22" spans="1:10" x14ac:dyDescent="0.2">
      <c r="A22" s="67">
        <v>12</v>
      </c>
      <c r="B22" s="190">
        <f t="shared" si="3"/>
        <v>7436453.4226947399</v>
      </c>
      <c r="C22" s="200">
        <f t="shared" si="4"/>
        <v>8438392.908601759</v>
      </c>
      <c r="D22" s="190">
        <v>450000</v>
      </c>
      <c r="E22" s="191">
        <v>450000</v>
      </c>
      <c r="F22" s="34">
        <v>7.0000000000000007E-2</v>
      </c>
      <c r="G22" s="36">
        <f t="shared" si="5"/>
        <v>9.2706250000000004E-2</v>
      </c>
      <c r="H22" s="188">
        <f t="shared" si="0"/>
        <v>8407005.1622833721</v>
      </c>
      <c r="I22" s="194">
        <f t="shared" si="1"/>
        <v>9670684.6711848211</v>
      </c>
      <c r="J22" s="195">
        <f t="shared" si="2"/>
        <v>1263679.5089014489</v>
      </c>
    </row>
    <row r="23" spans="1:10" x14ac:dyDescent="0.2">
      <c r="A23" s="67">
        <v>13</v>
      </c>
      <c r="B23" s="190">
        <f t="shared" si="3"/>
        <v>8407005.1622833721</v>
      </c>
      <c r="C23" s="200">
        <f t="shared" si="4"/>
        <v>9670684.6711848211</v>
      </c>
      <c r="D23" s="190">
        <v>450000</v>
      </c>
      <c r="E23" s="191">
        <v>450000</v>
      </c>
      <c r="F23" s="35">
        <v>7.0000000000000007E-2</v>
      </c>
      <c r="G23" s="36">
        <f t="shared" si="5"/>
        <v>9.2706250000000004E-2</v>
      </c>
      <c r="H23" s="188">
        <f t="shared" si="0"/>
        <v>9445495.5236432087</v>
      </c>
      <c r="I23" s="194">
        <f t="shared" si="1"/>
        <v>11017217.581982849</v>
      </c>
      <c r="J23" s="195">
        <f t="shared" si="2"/>
        <v>1571722.0583396405</v>
      </c>
    </row>
    <row r="24" spans="1:10" x14ac:dyDescent="0.2">
      <c r="A24" s="67">
        <v>14</v>
      </c>
      <c r="B24" s="190">
        <f t="shared" si="3"/>
        <v>9445495.5236432087</v>
      </c>
      <c r="C24" s="200">
        <f t="shared" si="4"/>
        <v>11017217.581982849</v>
      </c>
      <c r="D24" s="190">
        <v>450000</v>
      </c>
      <c r="E24" s="191">
        <v>450000</v>
      </c>
      <c r="F24" s="34">
        <v>7.0000000000000007E-2</v>
      </c>
      <c r="G24" s="36">
        <f t="shared" si="5"/>
        <v>9.2706250000000004E-2</v>
      </c>
      <c r="H24" s="188">
        <f t="shared" si="0"/>
        <v>10556680.210298233</v>
      </c>
      <c r="I24" s="194">
        <f t="shared" si="1"/>
        <v>12488582.509442547</v>
      </c>
      <c r="J24" s="195">
        <f t="shared" si="2"/>
        <v>1931902.2991443146</v>
      </c>
    </row>
    <row r="25" spans="1:10" x14ac:dyDescent="0.2">
      <c r="A25" s="67">
        <v>15</v>
      </c>
      <c r="B25" s="190">
        <f t="shared" si="3"/>
        <v>10556680.210298233</v>
      </c>
      <c r="C25" s="200">
        <f t="shared" si="4"/>
        <v>12488582.509442547</v>
      </c>
      <c r="D25" s="190">
        <v>450000</v>
      </c>
      <c r="E25" s="191">
        <v>450000</v>
      </c>
      <c r="F25" s="35">
        <v>7.0000000000000007E-2</v>
      </c>
      <c r="G25" s="36">
        <f t="shared" si="5"/>
        <v>9.2706250000000004E-2</v>
      </c>
      <c r="H25" s="188">
        <f t="shared" si="0"/>
        <v>11745647.82501911</v>
      </c>
      <c r="I25" s="194">
        <f t="shared" si="1"/>
        <v>14096352.161708556</v>
      </c>
      <c r="J25" s="195">
        <f t="shared" si="2"/>
        <v>2350704.3366894461</v>
      </c>
    </row>
    <row r="26" spans="1:10" x14ac:dyDescent="0.2">
      <c r="A26" s="67">
        <v>16</v>
      </c>
      <c r="B26" s="190">
        <f t="shared" si="3"/>
        <v>11745647.82501911</v>
      </c>
      <c r="C26" s="200">
        <f t="shared" si="4"/>
        <v>14096352.161708556</v>
      </c>
      <c r="D26" s="190">
        <v>450000</v>
      </c>
      <c r="E26" s="191">
        <v>450000</v>
      </c>
      <c r="F26" s="34">
        <v>7.0000000000000007E-2</v>
      </c>
      <c r="G26" s="36">
        <f t="shared" si="5"/>
        <v>9.2706250000000004E-2</v>
      </c>
      <c r="H26" s="188">
        <f t="shared" si="0"/>
        <v>13017843.172770448</v>
      </c>
      <c r="I26" s="194">
        <f t="shared" si="1"/>
        <v>15853172.10929995</v>
      </c>
      <c r="J26" s="195">
        <f t="shared" si="2"/>
        <v>2835328.9365295023</v>
      </c>
    </row>
    <row r="27" spans="1:10" x14ac:dyDescent="0.2">
      <c r="A27" s="67">
        <v>17</v>
      </c>
      <c r="B27" s="190">
        <f t="shared" si="3"/>
        <v>13017843.172770448</v>
      </c>
      <c r="C27" s="200">
        <f t="shared" si="4"/>
        <v>15853172.10929995</v>
      </c>
      <c r="D27" s="190">
        <v>450000</v>
      </c>
      <c r="E27" s="191">
        <v>450000</v>
      </c>
      <c r="F27" s="35">
        <v>7.0000000000000007E-2</v>
      </c>
      <c r="G27" s="36">
        <f t="shared" si="5"/>
        <v>9.2706250000000004E-2</v>
      </c>
      <c r="H27" s="188">
        <f t="shared" si="0"/>
        <v>14379092.194864379</v>
      </c>
      <c r="I27" s="194">
        <f t="shared" si="1"/>
        <v>17772860.246157739</v>
      </c>
      <c r="J27" s="195">
        <f t="shared" si="2"/>
        <v>3393768.0512933601</v>
      </c>
    </row>
    <row r="28" spans="1:10" x14ac:dyDescent="0.2">
      <c r="A28" s="67">
        <v>18</v>
      </c>
      <c r="B28" s="190">
        <f t="shared" si="3"/>
        <v>14379092.194864379</v>
      </c>
      <c r="C28" s="200">
        <f t="shared" si="4"/>
        <v>17772860.246157739</v>
      </c>
      <c r="D28" s="190">
        <v>450000</v>
      </c>
      <c r="E28" s="191">
        <v>450000</v>
      </c>
      <c r="F28" s="34">
        <v>7.0000000000000007E-2</v>
      </c>
      <c r="G28" s="36">
        <f t="shared" si="5"/>
        <v>9.2706250000000004E-2</v>
      </c>
      <c r="H28" s="188">
        <f t="shared" si="0"/>
        <v>15835628.648504887</v>
      </c>
      <c r="I28" s="194">
        <f t="shared" si="1"/>
        <v>19870515.471353099</v>
      </c>
      <c r="J28" s="195">
        <f t="shared" si="2"/>
        <v>4034886.822848212</v>
      </c>
    </row>
    <row r="29" spans="1:10" x14ac:dyDescent="0.2">
      <c r="A29" s="67">
        <v>19</v>
      </c>
      <c r="B29" s="190">
        <f t="shared" si="3"/>
        <v>15835628.648504887</v>
      </c>
      <c r="C29" s="200">
        <f t="shared" si="4"/>
        <v>19870515.471353099</v>
      </c>
      <c r="D29" s="190">
        <v>450000</v>
      </c>
      <c r="E29" s="191">
        <v>450000</v>
      </c>
      <c r="F29" s="35">
        <v>7.0000000000000007E-2</v>
      </c>
      <c r="G29" s="36">
        <f t="shared" si="5"/>
        <v>9.2706250000000004E-2</v>
      </c>
      <c r="H29" s="188">
        <f t="shared" si="0"/>
        <v>17394122.653900228</v>
      </c>
      <c r="I29" s="194">
        <f t="shared" si="1"/>
        <v>22162636.446269225</v>
      </c>
      <c r="J29" s="195">
        <f t="shared" si="2"/>
        <v>4768513.7923689969</v>
      </c>
    </row>
    <row r="30" spans="1:10" x14ac:dyDescent="0.2">
      <c r="A30" s="38">
        <v>20</v>
      </c>
      <c r="B30" s="190">
        <f t="shared" si="3"/>
        <v>17394122.653900228</v>
      </c>
      <c r="C30" s="200">
        <f t="shared" si="4"/>
        <v>22162636.446269225</v>
      </c>
      <c r="D30" s="190">
        <v>450000</v>
      </c>
      <c r="E30" s="191">
        <v>450000</v>
      </c>
      <c r="F30" s="34">
        <v>7.0000000000000007E-2</v>
      </c>
      <c r="G30" s="36">
        <f t="shared" si="5"/>
        <v>9.2706250000000004E-2</v>
      </c>
      <c r="H30" s="188">
        <f t="shared" si="0"/>
        <v>19061711.239673246</v>
      </c>
      <c r="I30" s="194">
        <f t="shared" si="1"/>
        <v>24667251.361316171</v>
      </c>
      <c r="J30" s="196">
        <f t="shared" si="2"/>
        <v>5605540.1216429248</v>
      </c>
    </row>
    <row r="31" spans="1:10" x14ac:dyDescent="0.2">
      <c r="A31" s="67">
        <v>21</v>
      </c>
      <c r="B31" s="190">
        <f t="shared" si="3"/>
        <v>19061711.239673246</v>
      </c>
      <c r="C31" s="200">
        <f t="shared" si="4"/>
        <v>24667251.361316171</v>
      </c>
      <c r="D31" s="190">
        <v>450000</v>
      </c>
      <c r="E31" s="191">
        <v>450000</v>
      </c>
      <c r="F31" s="35">
        <v>7.0000000000000007E-2</v>
      </c>
      <c r="G31" s="36">
        <f t="shared" si="5"/>
        <v>9.2706250000000004E-2</v>
      </c>
      <c r="H31" s="188">
        <f t="shared" si="0"/>
        <v>20846031.026450373</v>
      </c>
      <c r="I31" s="194">
        <f t="shared" si="1"/>
        <v>27404059.732831188</v>
      </c>
      <c r="J31" s="195">
        <f t="shared" si="2"/>
        <v>6558028.7063808143</v>
      </c>
    </row>
    <row r="32" spans="1:10" x14ac:dyDescent="0.2">
      <c r="A32" s="67">
        <v>22</v>
      </c>
      <c r="B32" s="190">
        <f t="shared" si="3"/>
        <v>20846031.026450373</v>
      </c>
      <c r="C32" s="200">
        <f t="shared" si="4"/>
        <v>27404059.732831188</v>
      </c>
      <c r="D32" s="190">
        <v>450000</v>
      </c>
      <c r="E32" s="191">
        <v>450000</v>
      </c>
      <c r="F32" s="34">
        <v>7.0000000000000007E-2</v>
      </c>
      <c r="G32" s="36">
        <f t="shared" si="5"/>
        <v>9.2706250000000004E-2</v>
      </c>
      <c r="H32" s="188">
        <f t="shared" si="0"/>
        <v>22755253.1983019</v>
      </c>
      <c r="I32" s="194">
        <f t="shared" si="1"/>
        <v>30394587.34543797</v>
      </c>
      <c r="J32" s="195">
        <f t="shared" si="2"/>
        <v>7639334.1471360698</v>
      </c>
    </row>
    <row r="33" spans="1:10" x14ac:dyDescent="0.2">
      <c r="A33" s="67">
        <v>23</v>
      </c>
      <c r="B33" s="190">
        <f t="shared" si="3"/>
        <v>22755253.1983019</v>
      </c>
      <c r="C33" s="200">
        <f t="shared" si="4"/>
        <v>30394587.34543797</v>
      </c>
      <c r="D33" s="190">
        <v>450000</v>
      </c>
      <c r="E33" s="191">
        <v>450000</v>
      </c>
      <c r="F33" s="35">
        <v>7.0000000000000007E-2</v>
      </c>
      <c r="G33" s="36">
        <f t="shared" si="5"/>
        <v>9.2706250000000004E-2</v>
      </c>
      <c r="H33" s="188">
        <f t="shared" si="0"/>
        <v>24798120.922183033</v>
      </c>
      <c r="I33" s="194">
        <f t="shared" si="1"/>
        <v>33662355.558530979</v>
      </c>
      <c r="J33" s="195">
        <f t="shared" si="2"/>
        <v>8864234.6363479458</v>
      </c>
    </row>
    <row r="34" spans="1:10" x14ac:dyDescent="0.2">
      <c r="A34" s="67">
        <v>24</v>
      </c>
      <c r="B34" s="190">
        <f t="shared" si="3"/>
        <v>24798120.922183033</v>
      </c>
      <c r="C34" s="200">
        <f t="shared" si="4"/>
        <v>33662355.558530979</v>
      </c>
      <c r="D34" s="190">
        <v>450000</v>
      </c>
      <c r="E34" s="191">
        <v>450000</v>
      </c>
      <c r="F34" s="34">
        <v>7.0000000000000007E-2</v>
      </c>
      <c r="G34" s="36">
        <f t="shared" si="5"/>
        <v>9.2706250000000004E-2</v>
      </c>
      <c r="H34" s="188">
        <f t="shared" si="0"/>
        <v>26983989.386735845</v>
      </c>
      <c r="I34" s="194">
        <f t="shared" si="1"/>
        <v>37233066.308529042</v>
      </c>
      <c r="J34" s="195">
        <f t="shared" si="2"/>
        <v>10249076.921793196</v>
      </c>
    </row>
    <row r="35" spans="1:10" ht="13.5" thickBot="1" x14ac:dyDescent="0.25">
      <c r="A35" s="68">
        <v>25</v>
      </c>
      <c r="B35" s="192">
        <f t="shared" si="3"/>
        <v>26983989.386735845</v>
      </c>
      <c r="C35" s="201">
        <f t="shared" si="4"/>
        <v>37233066.308529042</v>
      </c>
      <c r="D35" s="192">
        <v>450000</v>
      </c>
      <c r="E35" s="193">
        <v>450000</v>
      </c>
      <c r="F35" s="69">
        <v>7.0000000000000007E-2</v>
      </c>
      <c r="G35" s="171">
        <f t="shared" si="5"/>
        <v>9.2706250000000004E-2</v>
      </c>
      <c r="H35" s="197">
        <f t="shared" si="0"/>
        <v>29322868.643807355</v>
      </c>
      <c r="I35" s="198">
        <f t="shared" si="1"/>
        <v>41134804.261994109</v>
      </c>
      <c r="J35" s="199">
        <f t="shared" si="2"/>
        <v>11811935.618186753</v>
      </c>
    </row>
  </sheetData>
  <mergeCells count="1">
    <mergeCell ref="C8:H8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3"/>
  <sheetViews>
    <sheetView tabSelected="1" zoomScale="70" zoomScaleNormal="70" workbookViewId="0">
      <selection activeCell="I48" sqref="I48"/>
    </sheetView>
  </sheetViews>
  <sheetFormatPr defaultRowHeight="12.75" x14ac:dyDescent="0.2"/>
  <cols>
    <col min="1" max="1" width="42.85546875" bestFit="1" customWidth="1"/>
    <col min="2" max="2" width="13.42578125" bestFit="1" customWidth="1"/>
    <col min="3" max="3" width="12.28515625" customWidth="1"/>
    <col min="4" max="4" width="10.5703125" customWidth="1"/>
    <col min="5" max="5" width="38.7109375" bestFit="1" customWidth="1"/>
    <col min="6" max="6" width="13.28515625" bestFit="1" customWidth="1"/>
    <col min="7" max="7" width="10.85546875" bestFit="1" customWidth="1"/>
    <col min="8" max="8" width="13.7109375" customWidth="1"/>
    <col min="9" max="9" width="25.5703125" bestFit="1" customWidth="1"/>
    <col min="10" max="10" width="13.7109375" customWidth="1"/>
  </cols>
  <sheetData>
    <row r="1" spans="1:11" ht="15.75" x14ac:dyDescent="0.2">
      <c r="A1" s="125" t="s">
        <v>2</v>
      </c>
      <c r="B1" s="126"/>
      <c r="C1" s="127"/>
      <c r="D1" s="127"/>
      <c r="E1" s="128"/>
      <c r="F1" s="128"/>
      <c r="G1" s="129"/>
      <c r="H1" s="2"/>
      <c r="I1" s="2"/>
    </row>
    <row r="2" spans="1:11" ht="15.75" x14ac:dyDescent="0.2">
      <c r="A2" s="130" t="s">
        <v>52</v>
      </c>
      <c r="B2" s="105"/>
      <c r="C2" s="106"/>
      <c r="D2" s="106"/>
      <c r="E2" s="107"/>
      <c r="F2" s="107"/>
      <c r="G2" s="131"/>
      <c r="H2" s="2"/>
      <c r="I2" s="2"/>
    </row>
    <row r="3" spans="1:11" ht="15.75" x14ac:dyDescent="0.2">
      <c r="A3" s="132" t="s">
        <v>0</v>
      </c>
      <c r="B3" s="122"/>
      <c r="C3" s="123"/>
      <c r="D3" s="123"/>
      <c r="E3" s="124"/>
      <c r="F3" s="124"/>
      <c r="G3" s="133"/>
      <c r="H3" s="2"/>
      <c r="I3" s="2"/>
    </row>
    <row r="4" spans="1:11" x14ac:dyDescent="0.2">
      <c r="A4" s="134"/>
      <c r="B4" s="75"/>
      <c r="C4" s="73"/>
      <c r="D4" s="73"/>
      <c r="E4" s="179"/>
      <c r="F4" s="76"/>
      <c r="G4" s="135"/>
      <c r="H4" s="1"/>
      <c r="I4" s="1"/>
      <c r="J4" s="1"/>
      <c r="K4" s="7"/>
    </row>
    <row r="5" spans="1:11" ht="14.25" customHeight="1" x14ac:dyDescent="0.2">
      <c r="A5" s="134"/>
      <c r="B5" s="75"/>
      <c r="C5" s="73"/>
      <c r="D5" s="73"/>
      <c r="E5" s="179"/>
      <c r="F5" s="76"/>
      <c r="G5" s="135"/>
      <c r="H5" s="5"/>
      <c r="I5" s="12"/>
      <c r="J5" s="11"/>
    </row>
    <row r="6" spans="1:11" ht="14.25" customHeight="1" x14ac:dyDescent="0.25">
      <c r="A6" s="136" t="s">
        <v>53</v>
      </c>
      <c r="B6" s="108"/>
      <c r="C6" s="109"/>
      <c r="D6" s="109"/>
      <c r="E6" s="110" t="s">
        <v>54</v>
      </c>
      <c r="F6" s="111"/>
      <c r="G6" s="137"/>
      <c r="H6" s="5"/>
      <c r="I6" s="12"/>
      <c r="J6" s="11"/>
    </row>
    <row r="7" spans="1:11" ht="14.25" customHeight="1" x14ac:dyDescent="0.25">
      <c r="A7" s="138"/>
      <c r="B7" s="112"/>
      <c r="C7" s="102"/>
      <c r="D7" s="102"/>
      <c r="E7" s="113" t="s">
        <v>34</v>
      </c>
      <c r="F7" s="114"/>
      <c r="G7" s="139"/>
      <c r="H7" s="5"/>
      <c r="I7" s="12"/>
      <c r="J7" s="11"/>
    </row>
    <row r="8" spans="1:11" s="14" customFormat="1" ht="14.25" customHeight="1" x14ac:dyDescent="0.25">
      <c r="A8" s="138"/>
      <c r="B8" s="112"/>
      <c r="C8" s="102"/>
      <c r="D8" s="102"/>
      <c r="E8" s="113"/>
      <c r="F8" s="114"/>
      <c r="G8" s="139"/>
      <c r="H8" s="5"/>
      <c r="I8" s="12"/>
      <c r="J8" s="11"/>
    </row>
    <row r="9" spans="1:11" s="14" customFormat="1" ht="14.25" customHeight="1" x14ac:dyDescent="0.25">
      <c r="A9" s="138"/>
      <c r="B9" s="112"/>
      <c r="C9" s="102"/>
      <c r="D9" s="102"/>
      <c r="E9" s="103"/>
      <c r="F9" s="103"/>
      <c r="G9" s="139"/>
      <c r="H9" s="5"/>
      <c r="I9" s="12"/>
      <c r="J9" s="11"/>
    </row>
    <row r="10" spans="1:11" s="14" customFormat="1" ht="14.25" customHeight="1" x14ac:dyDescent="0.25">
      <c r="A10" s="140" t="s">
        <v>16</v>
      </c>
      <c r="B10" s="115">
        <f>D35</f>
        <v>3380.8048999999992</v>
      </c>
      <c r="C10" s="102"/>
      <c r="D10" s="102"/>
      <c r="E10" s="116" t="s">
        <v>17</v>
      </c>
      <c r="F10" s="117">
        <f>G35</f>
        <v>2821.7290000000003</v>
      </c>
      <c r="G10" s="139"/>
      <c r="H10" s="5"/>
      <c r="I10" s="12"/>
      <c r="J10" s="11"/>
    </row>
    <row r="11" spans="1:11" s="180" customFormat="1" ht="14.25" customHeight="1" x14ac:dyDescent="0.25">
      <c r="A11" s="140"/>
      <c r="B11" s="82"/>
      <c r="C11" s="102"/>
      <c r="D11" s="102"/>
      <c r="E11" s="116"/>
      <c r="F11" s="84"/>
      <c r="G11" s="139"/>
      <c r="H11" s="5"/>
      <c r="I11" s="12"/>
      <c r="J11" s="11"/>
    </row>
    <row r="12" spans="1:11" s="180" customFormat="1" ht="14.25" customHeight="1" x14ac:dyDescent="0.25">
      <c r="A12" s="140"/>
      <c r="B12" s="82"/>
      <c r="C12" s="102"/>
      <c r="D12" s="102"/>
      <c r="E12" s="116"/>
      <c r="F12" s="84"/>
      <c r="G12" s="139"/>
      <c r="H12" s="5"/>
      <c r="I12" s="12"/>
      <c r="J12" s="11"/>
    </row>
    <row r="13" spans="1:11" s="14" customFormat="1" ht="14.25" customHeight="1" x14ac:dyDescent="0.25">
      <c r="A13" s="140"/>
      <c r="B13" s="82"/>
      <c r="C13" s="102"/>
      <c r="D13" s="102"/>
      <c r="E13" s="113" t="s">
        <v>18</v>
      </c>
      <c r="F13" s="118">
        <f>B10-F10</f>
        <v>559.07589999999891</v>
      </c>
      <c r="G13" s="139"/>
      <c r="H13" s="5"/>
      <c r="I13" s="12"/>
      <c r="J13" s="11"/>
    </row>
    <row r="14" spans="1:11" s="14" customFormat="1" ht="14.25" customHeight="1" x14ac:dyDescent="0.2">
      <c r="A14" s="134"/>
      <c r="B14" s="82"/>
      <c r="C14" s="73"/>
      <c r="D14" s="73"/>
      <c r="E14" s="186"/>
      <c r="F14" s="84"/>
      <c r="G14" s="135"/>
      <c r="H14" s="5"/>
      <c r="I14" s="12"/>
      <c r="J14" s="11"/>
    </row>
    <row r="15" spans="1:11" s="14" customFormat="1" ht="14.25" customHeight="1" x14ac:dyDescent="0.2">
      <c r="A15" s="134"/>
      <c r="B15" s="82"/>
      <c r="C15" s="73"/>
      <c r="D15" s="73"/>
      <c r="E15" s="186"/>
      <c r="F15" s="84"/>
      <c r="G15" s="135"/>
      <c r="H15" s="5"/>
      <c r="I15" s="12"/>
      <c r="J15" s="11"/>
    </row>
    <row r="16" spans="1:11" s="14" customFormat="1" ht="14.25" customHeight="1" thickBot="1" x14ac:dyDescent="0.25">
      <c r="A16" s="141"/>
      <c r="B16" s="85"/>
      <c r="C16" s="72"/>
      <c r="D16" s="72"/>
      <c r="E16" s="86"/>
      <c r="F16" s="79"/>
      <c r="G16" s="142"/>
      <c r="H16" s="5"/>
      <c r="I16" s="12"/>
      <c r="J16" s="11"/>
    </row>
    <row r="17" spans="1:11" s="14" customFormat="1" ht="14.25" customHeight="1" x14ac:dyDescent="0.2">
      <c r="A17" s="134"/>
      <c r="B17" s="178"/>
      <c r="C17" s="73"/>
      <c r="D17" s="73"/>
      <c r="E17" s="179"/>
      <c r="F17" s="181"/>
      <c r="G17" s="135"/>
      <c r="H17" s="5"/>
      <c r="I17" s="12"/>
      <c r="J17" s="11"/>
    </row>
    <row r="18" spans="1:11" s="14" customFormat="1" ht="25.5" x14ac:dyDescent="0.2">
      <c r="A18" s="143" t="s">
        <v>19</v>
      </c>
      <c r="B18" s="90" t="s">
        <v>1</v>
      </c>
      <c r="C18" s="88" t="s">
        <v>20</v>
      </c>
      <c r="D18" s="92" t="s">
        <v>21</v>
      </c>
      <c r="E18" s="119" t="s">
        <v>3</v>
      </c>
      <c r="F18" s="89" t="s">
        <v>20</v>
      </c>
      <c r="G18" s="144" t="s">
        <v>22</v>
      </c>
      <c r="H18" s="5"/>
      <c r="I18" s="12"/>
      <c r="J18" s="11"/>
    </row>
    <row r="19" spans="1:11" s="14" customFormat="1" ht="14.25" customHeight="1" x14ac:dyDescent="0.2">
      <c r="A19" s="145" t="s">
        <v>35</v>
      </c>
      <c r="B19" s="174">
        <v>637</v>
      </c>
      <c r="C19" s="175">
        <v>2.4299999999999999E-2</v>
      </c>
      <c r="D19" s="96">
        <f>B19*C19</f>
        <v>15.479099999999999</v>
      </c>
      <c r="E19" s="181" t="s">
        <v>51</v>
      </c>
      <c r="F19" s="176">
        <v>2.1600000000000001E-2</v>
      </c>
      <c r="G19" s="146">
        <f>B19*F19</f>
        <v>13.7592</v>
      </c>
      <c r="H19" s="5"/>
      <c r="I19" s="180"/>
      <c r="J19" s="203"/>
    </row>
    <row r="20" spans="1:11" s="14" customFormat="1" ht="14.25" customHeight="1" x14ac:dyDescent="0.2">
      <c r="A20" s="145" t="s">
        <v>36</v>
      </c>
      <c r="B20" s="174">
        <v>83</v>
      </c>
      <c r="C20" s="175">
        <v>2.0500000000000001E-2</v>
      </c>
      <c r="D20" s="96">
        <f t="shared" ref="D20:D34" si="0">B20*C20</f>
        <v>1.7015</v>
      </c>
      <c r="E20" s="181" t="s">
        <v>55</v>
      </c>
      <c r="F20" s="176">
        <v>1.55E-2</v>
      </c>
      <c r="G20" s="146">
        <f t="shared" ref="G20:G34" si="1">B20*F20</f>
        <v>1.2865</v>
      </c>
      <c r="H20" s="5"/>
      <c r="I20" s="180"/>
      <c r="J20" s="203"/>
    </row>
    <row r="21" spans="1:11" s="14" customFormat="1" ht="14.25" customHeight="1" x14ac:dyDescent="0.2">
      <c r="A21" s="145" t="s">
        <v>37</v>
      </c>
      <c r="B21" s="174">
        <v>30</v>
      </c>
      <c r="C21" s="175">
        <v>2.5999999999999999E-2</v>
      </c>
      <c r="D21" s="96">
        <f t="shared" si="0"/>
        <v>0.77999999999999992</v>
      </c>
      <c r="E21" s="181" t="s">
        <v>56</v>
      </c>
      <c r="F21" s="176">
        <v>1.72E-2</v>
      </c>
      <c r="G21" s="146">
        <f t="shared" si="1"/>
        <v>0.51600000000000001</v>
      </c>
      <c r="H21" s="5"/>
      <c r="I21" s="180"/>
      <c r="J21" s="203"/>
    </row>
    <row r="22" spans="1:11" s="14" customFormat="1" ht="14.25" customHeight="1" x14ac:dyDescent="0.2">
      <c r="A22" s="145" t="s">
        <v>38</v>
      </c>
      <c r="B22" s="174">
        <v>622</v>
      </c>
      <c r="C22" s="175">
        <v>2.2100000000000002E-2</v>
      </c>
      <c r="D22" s="96">
        <f t="shared" si="0"/>
        <v>13.746200000000002</v>
      </c>
      <c r="E22" s="181" t="s">
        <v>57</v>
      </c>
      <c r="F22" s="176">
        <v>1.89E-2</v>
      </c>
      <c r="G22" s="146">
        <f t="shared" si="1"/>
        <v>11.755800000000001</v>
      </c>
      <c r="H22" s="5"/>
      <c r="I22" s="180"/>
      <c r="J22" s="203"/>
      <c r="K22" s="180"/>
    </row>
    <row r="23" spans="1:11" ht="14.25" customHeight="1" x14ac:dyDescent="0.2">
      <c r="A23" s="145" t="s">
        <v>39</v>
      </c>
      <c r="B23" s="174">
        <v>142</v>
      </c>
      <c r="C23" s="175">
        <v>2.24E-2</v>
      </c>
      <c r="D23" s="96">
        <f t="shared" si="0"/>
        <v>3.1808000000000001</v>
      </c>
      <c r="E23" s="181" t="s">
        <v>58</v>
      </c>
      <c r="F23" s="176">
        <v>1.7999999999999999E-2</v>
      </c>
      <c r="G23" s="146">
        <f t="shared" si="1"/>
        <v>2.5559999999999996</v>
      </c>
      <c r="H23" s="5"/>
      <c r="I23" s="180"/>
      <c r="J23" s="203"/>
      <c r="K23" s="180"/>
    </row>
    <row r="24" spans="1:11" ht="14.25" customHeight="1" x14ac:dyDescent="0.2">
      <c r="A24" s="145" t="s">
        <v>40</v>
      </c>
      <c r="B24" s="174">
        <v>30</v>
      </c>
      <c r="C24" s="175">
        <v>2.1600000000000001E-2</v>
      </c>
      <c r="D24" s="96">
        <f t="shared" si="0"/>
        <v>0.64800000000000002</v>
      </c>
      <c r="E24" s="181" t="s">
        <v>59</v>
      </c>
      <c r="F24" s="176">
        <v>1.8499999999999999E-2</v>
      </c>
      <c r="G24" s="146">
        <f t="shared" si="1"/>
        <v>0.55499999999999994</v>
      </c>
      <c r="H24" s="5"/>
      <c r="I24" s="180"/>
      <c r="J24" s="203"/>
      <c r="K24" s="180"/>
    </row>
    <row r="25" spans="1:11" ht="14.25" customHeight="1" x14ac:dyDescent="0.2">
      <c r="A25" s="145" t="s">
        <v>41</v>
      </c>
      <c r="B25" s="174">
        <v>762</v>
      </c>
      <c r="C25" s="175">
        <v>1.9099999999999999E-2</v>
      </c>
      <c r="D25" s="96">
        <f t="shared" si="0"/>
        <v>14.5542</v>
      </c>
      <c r="E25" s="181" t="s">
        <v>60</v>
      </c>
      <c r="F25" s="176">
        <v>1.6799999999999999E-2</v>
      </c>
      <c r="G25" s="146">
        <f t="shared" si="1"/>
        <v>12.801599999999999</v>
      </c>
      <c r="H25" s="5"/>
      <c r="I25" s="180"/>
      <c r="J25" s="203"/>
      <c r="K25" s="180"/>
    </row>
    <row r="26" spans="1:11" ht="14.25" customHeight="1" x14ac:dyDescent="0.2">
      <c r="A26" s="145" t="s">
        <v>49</v>
      </c>
      <c r="B26" s="174">
        <v>6588</v>
      </c>
      <c r="C26" s="175">
        <v>2.4400000000000002E-2</v>
      </c>
      <c r="D26" s="96">
        <f t="shared" si="0"/>
        <v>160.74720000000002</v>
      </c>
      <c r="E26" s="181" t="s">
        <v>63</v>
      </c>
      <c r="F26" s="176">
        <v>2.18E-2</v>
      </c>
      <c r="G26" s="146">
        <f t="shared" si="1"/>
        <v>143.61840000000001</v>
      </c>
      <c r="H26" s="5"/>
      <c r="I26" s="180"/>
      <c r="J26" s="203"/>
      <c r="K26" s="180"/>
    </row>
    <row r="27" spans="1:11" ht="14.25" customHeight="1" x14ac:dyDescent="0.2">
      <c r="A27" s="145" t="s">
        <v>48</v>
      </c>
      <c r="B27" s="174">
        <v>71519</v>
      </c>
      <c r="C27" s="175">
        <v>2.1999999999999999E-2</v>
      </c>
      <c r="D27" s="96">
        <f t="shared" si="0"/>
        <v>1573.4179999999999</v>
      </c>
      <c r="E27" s="181" t="s">
        <v>64</v>
      </c>
      <c r="F27" s="176">
        <v>1.78E-2</v>
      </c>
      <c r="G27" s="146">
        <f t="shared" si="1"/>
        <v>1273.0382</v>
      </c>
      <c r="H27" s="5"/>
      <c r="I27" s="180"/>
      <c r="J27" s="203"/>
      <c r="K27" s="180"/>
    </row>
    <row r="28" spans="1:11" ht="14.25" customHeight="1" x14ac:dyDescent="0.2">
      <c r="A28" s="145" t="s">
        <v>47</v>
      </c>
      <c r="B28" s="174">
        <v>5683</v>
      </c>
      <c r="C28" s="175">
        <v>2.3400000000000001E-2</v>
      </c>
      <c r="D28" s="96">
        <f t="shared" si="0"/>
        <v>132.98220000000001</v>
      </c>
      <c r="E28" s="181" t="s">
        <v>65</v>
      </c>
      <c r="F28" s="176">
        <v>2.1499999999999998E-2</v>
      </c>
      <c r="G28" s="146">
        <f t="shared" si="1"/>
        <v>122.18449999999999</v>
      </c>
      <c r="H28" s="5"/>
      <c r="I28" s="180"/>
      <c r="J28" s="203"/>
      <c r="K28" s="180"/>
    </row>
    <row r="29" spans="1:11" ht="14.25" customHeight="1" x14ac:dyDescent="0.2">
      <c r="A29" s="145" t="s">
        <v>46</v>
      </c>
      <c r="B29" s="174">
        <v>4111</v>
      </c>
      <c r="C29" s="175">
        <v>2.5899999999999999E-2</v>
      </c>
      <c r="D29" s="96">
        <f t="shared" si="0"/>
        <v>106.47489999999999</v>
      </c>
      <c r="E29" s="181" t="s">
        <v>66</v>
      </c>
      <c r="F29" s="176">
        <v>1.61E-2</v>
      </c>
      <c r="G29" s="146">
        <f t="shared" si="1"/>
        <v>66.187100000000001</v>
      </c>
      <c r="I29" s="180"/>
      <c r="J29" s="203"/>
    </row>
    <row r="30" spans="1:11" ht="14.25" customHeight="1" x14ac:dyDescent="0.2">
      <c r="A30" s="145" t="s">
        <v>45</v>
      </c>
      <c r="B30" s="174">
        <v>30</v>
      </c>
      <c r="C30" s="175">
        <v>2.5100000000000001E-2</v>
      </c>
      <c r="D30" s="96">
        <f t="shared" si="0"/>
        <v>0.753</v>
      </c>
      <c r="E30" s="181" t="s">
        <v>67</v>
      </c>
      <c r="F30" s="176">
        <v>2.1100000000000001E-2</v>
      </c>
      <c r="G30" s="146">
        <f t="shared" si="1"/>
        <v>0.63300000000000001</v>
      </c>
      <c r="I30" s="180"/>
      <c r="J30" s="203"/>
    </row>
    <row r="31" spans="1:11" ht="14.25" customHeight="1" x14ac:dyDescent="0.2">
      <c r="A31" s="145" t="s">
        <v>44</v>
      </c>
      <c r="B31" s="174">
        <v>7238</v>
      </c>
      <c r="C31" s="175">
        <v>2.47E-2</v>
      </c>
      <c r="D31" s="96">
        <f t="shared" si="0"/>
        <v>178.77860000000001</v>
      </c>
      <c r="E31" s="181" t="s">
        <v>68</v>
      </c>
      <c r="F31" s="176">
        <v>1.8499999999999999E-2</v>
      </c>
      <c r="G31" s="146">
        <f t="shared" si="1"/>
        <v>133.90299999999999</v>
      </c>
      <c r="I31" s="180"/>
      <c r="J31" s="203"/>
    </row>
    <row r="32" spans="1:11" ht="14.25" customHeight="1" x14ac:dyDescent="0.2">
      <c r="A32" s="145" t="s">
        <v>43</v>
      </c>
      <c r="B32" s="174">
        <v>31218</v>
      </c>
      <c r="C32" s="175">
        <v>1.9199999999999998E-2</v>
      </c>
      <c r="D32" s="96">
        <f t="shared" si="0"/>
        <v>599.38559999999995</v>
      </c>
      <c r="E32" s="181" t="s">
        <v>61</v>
      </c>
      <c r="F32" s="176">
        <v>1.6899999999999998E-2</v>
      </c>
      <c r="G32" s="146">
        <f t="shared" si="1"/>
        <v>527.5841999999999</v>
      </c>
      <c r="I32" s="180"/>
      <c r="J32" s="203"/>
    </row>
    <row r="33" spans="1:10" ht="14.25" customHeight="1" x14ac:dyDescent="0.2">
      <c r="A33" s="145" t="s">
        <v>42</v>
      </c>
      <c r="B33" s="174">
        <v>28975</v>
      </c>
      <c r="C33" s="175">
        <v>1.9199999999999998E-2</v>
      </c>
      <c r="D33" s="96">
        <f t="shared" si="0"/>
        <v>556.31999999999994</v>
      </c>
      <c r="E33" s="181" t="s">
        <v>62</v>
      </c>
      <c r="F33" s="176">
        <v>1.7100000000000001E-2</v>
      </c>
      <c r="G33" s="146">
        <f t="shared" si="1"/>
        <v>495.47250000000003</v>
      </c>
      <c r="I33" s="180"/>
      <c r="J33" s="203"/>
    </row>
    <row r="34" spans="1:10" ht="14.25" customHeight="1" x14ac:dyDescent="0.2">
      <c r="A34" s="145" t="s">
        <v>50</v>
      </c>
      <c r="B34" s="174">
        <v>934</v>
      </c>
      <c r="C34" s="175">
        <v>2.3400000000000001E-2</v>
      </c>
      <c r="D34" s="96">
        <f t="shared" si="0"/>
        <v>21.855599999999999</v>
      </c>
      <c r="E34" s="181" t="s">
        <v>69</v>
      </c>
      <c r="F34" s="176">
        <v>1.7000000000000001E-2</v>
      </c>
      <c r="G34" s="146">
        <f t="shared" si="1"/>
        <v>15.878000000000002</v>
      </c>
      <c r="I34" s="180"/>
      <c r="J34" s="203"/>
    </row>
    <row r="35" spans="1:10" ht="14.25" customHeight="1" x14ac:dyDescent="0.2">
      <c r="A35" s="147" t="s">
        <v>4</v>
      </c>
      <c r="B35" s="97">
        <f>SUM(B19:B34)</f>
        <v>158602</v>
      </c>
      <c r="C35" s="175"/>
      <c r="D35" s="96">
        <f>SUM(D19:D34)</f>
        <v>3380.8048999999992</v>
      </c>
      <c r="E35" s="181"/>
      <c r="F35" s="176"/>
      <c r="G35" s="146">
        <f>SUM(G19:G34)</f>
        <v>2821.7290000000003</v>
      </c>
      <c r="I35" s="180"/>
      <c r="J35" s="203"/>
    </row>
    <row r="36" spans="1:10" ht="14.25" customHeight="1" x14ac:dyDescent="0.2">
      <c r="A36" s="145"/>
      <c r="B36" s="96"/>
      <c r="C36" s="175"/>
      <c r="D36" s="91"/>
      <c r="E36" s="181"/>
      <c r="F36" s="176"/>
      <c r="G36" s="146"/>
      <c r="I36" s="180"/>
      <c r="J36" s="203"/>
    </row>
    <row r="37" spans="1:10" ht="14.25" customHeight="1" x14ac:dyDescent="0.2">
      <c r="A37" s="165"/>
      <c r="B37" s="101"/>
      <c r="C37" s="166"/>
      <c r="D37" s="167"/>
      <c r="E37" s="181"/>
      <c r="F37" s="176"/>
      <c r="G37" s="148"/>
      <c r="I37" s="180"/>
      <c r="J37" s="203"/>
    </row>
    <row r="38" spans="1:10" ht="14.25" customHeight="1" x14ac:dyDescent="0.2">
      <c r="A38" s="145"/>
      <c r="B38" s="96"/>
      <c r="C38" s="175"/>
      <c r="D38" s="91"/>
      <c r="E38" s="161"/>
      <c r="F38" s="168"/>
      <c r="G38" s="169"/>
      <c r="I38" s="180"/>
      <c r="J38" s="203"/>
    </row>
    <row r="39" spans="1:10" ht="14.25" customHeight="1" x14ac:dyDescent="0.2">
      <c r="A39" s="145"/>
      <c r="B39" s="96"/>
      <c r="C39" s="175"/>
      <c r="D39" s="91"/>
      <c r="E39" s="181"/>
      <c r="F39" s="176"/>
      <c r="G39" s="148"/>
      <c r="I39" s="180"/>
      <c r="J39" s="203"/>
    </row>
    <row r="40" spans="1:10" ht="14.25" customHeight="1" x14ac:dyDescent="0.2">
      <c r="A40" s="149" t="s">
        <v>23</v>
      </c>
      <c r="B40" s="98">
        <f>B35</f>
        <v>158602</v>
      </c>
      <c r="C40" s="120"/>
      <c r="D40" s="95"/>
      <c r="E40" s="181"/>
      <c r="F40" s="176"/>
      <c r="G40" s="148"/>
      <c r="I40" s="180"/>
      <c r="J40" s="203"/>
    </row>
    <row r="41" spans="1:10" ht="14.25" customHeight="1" x14ac:dyDescent="0.2">
      <c r="A41" s="149"/>
      <c r="B41" s="98"/>
      <c r="C41" s="120"/>
      <c r="D41" s="95"/>
      <c r="E41" s="179" t="s">
        <v>23</v>
      </c>
      <c r="F41" s="121">
        <f>B40</f>
        <v>158602</v>
      </c>
      <c r="G41" s="150"/>
      <c r="J41" s="203"/>
    </row>
    <row r="42" spans="1:10" ht="14.25" customHeight="1" x14ac:dyDescent="0.2">
      <c r="A42" s="145"/>
      <c r="B42" s="96"/>
      <c r="C42" s="175"/>
      <c r="D42" s="91"/>
      <c r="E42" s="179"/>
      <c r="F42" s="121"/>
      <c r="G42" s="150"/>
    </row>
    <row r="43" spans="1:10" ht="14.25" customHeight="1" x14ac:dyDescent="0.2">
      <c r="A43" s="151"/>
      <c r="B43" s="204"/>
      <c r="C43" s="73"/>
      <c r="D43" s="91"/>
      <c r="E43" s="181"/>
      <c r="F43" s="176"/>
      <c r="G43" s="148"/>
    </row>
    <row r="44" spans="1:10" ht="14.25" customHeight="1" x14ac:dyDescent="0.2">
      <c r="A44" s="151"/>
      <c r="B44" s="170"/>
      <c r="C44" s="73"/>
      <c r="D44" s="91"/>
      <c r="E44" s="181"/>
      <c r="F44" s="173"/>
      <c r="G44" s="146"/>
    </row>
    <row r="45" spans="1:10" ht="14.25" customHeight="1" x14ac:dyDescent="0.2">
      <c r="A45" s="134"/>
      <c r="B45" s="98"/>
      <c r="C45" s="87"/>
      <c r="D45" s="95"/>
      <c r="E45" s="181"/>
      <c r="F45" s="99"/>
      <c r="G45" s="146"/>
    </row>
    <row r="46" spans="1:10" ht="14.25" customHeight="1" x14ac:dyDescent="0.2">
      <c r="A46" s="151"/>
      <c r="B46" s="74"/>
      <c r="C46" s="73"/>
      <c r="D46" s="73"/>
      <c r="E46" s="179"/>
      <c r="F46" s="100"/>
      <c r="G46" s="152"/>
    </row>
    <row r="47" spans="1:10" ht="14.25" customHeight="1" x14ac:dyDescent="0.2">
      <c r="A47" s="134" t="s">
        <v>70</v>
      </c>
      <c r="B47" s="178">
        <f>AVERAGE(C19:C34)</f>
        <v>2.2706250000000001E-2</v>
      </c>
      <c r="C47" s="87"/>
      <c r="D47" s="87"/>
      <c r="E47" s="181" t="s">
        <v>71</v>
      </c>
      <c r="F47" s="206">
        <f>AVERAGE(F19:F34)</f>
        <v>1.839375E-2</v>
      </c>
      <c r="G47" s="135"/>
    </row>
    <row r="48" spans="1:10" s="177" customFormat="1" ht="14.25" customHeight="1" x14ac:dyDescent="0.2">
      <c r="A48" s="134"/>
      <c r="B48" s="178"/>
      <c r="C48" s="87"/>
      <c r="D48" s="87"/>
      <c r="E48" s="179"/>
      <c r="F48" s="83"/>
      <c r="G48" s="153"/>
    </row>
    <row r="49" spans="1:7" ht="14.25" customHeight="1" x14ac:dyDescent="0.2">
      <c r="A49" s="134"/>
      <c r="B49" s="178"/>
      <c r="C49" s="87"/>
      <c r="D49" s="87"/>
      <c r="E49" s="179"/>
      <c r="F49" s="83"/>
      <c r="G49" s="153"/>
    </row>
    <row r="50" spans="1:7" s="14" customFormat="1" ht="14.25" customHeight="1" x14ac:dyDescent="0.2">
      <c r="A50" s="134"/>
      <c r="B50" s="178"/>
      <c r="C50" s="87"/>
      <c r="D50" s="87"/>
      <c r="E50" s="186" t="s">
        <v>26</v>
      </c>
      <c r="F50" s="205">
        <f>F13</f>
        <v>559.07589999999891</v>
      </c>
      <c r="G50" s="153"/>
    </row>
    <row r="51" spans="1:7" ht="14.25" customHeight="1" x14ac:dyDescent="0.2">
      <c r="A51" s="134"/>
      <c r="B51" s="178"/>
      <c r="C51" s="87"/>
      <c r="D51" s="87"/>
      <c r="E51" s="186"/>
      <c r="F51" s="187"/>
      <c r="G51" s="153"/>
    </row>
    <row r="52" spans="1:7" ht="14.25" customHeight="1" x14ac:dyDescent="0.2">
      <c r="A52" s="157"/>
      <c r="B52" s="164"/>
      <c r="C52" s="158"/>
      <c r="D52" s="158"/>
      <c r="E52" s="179"/>
      <c r="F52" s="83"/>
      <c r="G52" s="153"/>
    </row>
    <row r="53" spans="1:7" x14ac:dyDescent="0.2">
      <c r="A53" s="151"/>
      <c r="B53" s="73"/>
      <c r="C53" s="73"/>
      <c r="D53" s="73"/>
      <c r="E53" s="218" t="s">
        <v>33</v>
      </c>
      <c r="F53" s="218"/>
      <c r="G53" s="219"/>
    </row>
    <row r="54" spans="1:7" ht="15" x14ac:dyDescent="0.25">
      <c r="A54" s="151"/>
      <c r="B54" s="77"/>
      <c r="C54" s="104"/>
      <c r="D54" s="77"/>
      <c r="E54" s="181"/>
      <c r="F54" s="181"/>
      <c r="G54" s="135"/>
    </row>
    <row r="55" spans="1:7" ht="15" x14ac:dyDescent="0.25">
      <c r="A55" s="151"/>
      <c r="B55" s="77"/>
      <c r="C55" s="104"/>
      <c r="D55" s="77"/>
      <c r="E55" s="78"/>
      <c r="F55" s="78"/>
      <c r="G55" s="154"/>
    </row>
    <row r="56" spans="1:7" ht="24.75" customHeight="1" x14ac:dyDescent="0.2">
      <c r="A56" s="151"/>
      <c r="B56" s="73"/>
      <c r="C56" s="93"/>
      <c r="D56" s="202"/>
      <c r="E56" s="181"/>
      <c r="F56" s="94"/>
      <c r="G56" s="155"/>
    </row>
    <row r="57" spans="1:7" x14ac:dyDescent="0.2">
      <c r="A57" s="151"/>
      <c r="B57" s="73"/>
      <c r="C57" s="93"/>
      <c r="D57" s="202"/>
      <c r="E57" s="181"/>
      <c r="F57" s="94"/>
      <c r="G57" s="156"/>
    </row>
    <row r="58" spans="1:7" x14ac:dyDescent="0.2">
      <c r="A58" s="151"/>
      <c r="B58" s="73"/>
      <c r="C58" s="93"/>
      <c r="D58" s="202"/>
      <c r="E58" s="181"/>
      <c r="F58" s="94"/>
      <c r="G58" s="155"/>
    </row>
    <row r="59" spans="1:7" x14ac:dyDescent="0.2">
      <c r="A59" s="151"/>
      <c r="B59" s="73"/>
      <c r="C59" s="93"/>
      <c r="D59" s="202"/>
      <c r="E59" s="181"/>
      <c r="F59" s="94"/>
      <c r="G59" s="155"/>
    </row>
    <row r="60" spans="1:7" x14ac:dyDescent="0.2">
      <c r="A60" s="151"/>
      <c r="B60" s="73"/>
      <c r="C60" s="93"/>
      <c r="D60" s="202"/>
      <c r="E60" s="181"/>
      <c r="F60" s="94"/>
      <c r="G60" s="155"/>
    </row>
    <row r="61" spans="1:7" x14ac:dyDescent="0.2">
      <c r="A61" s="151"/>
      <c r="B61" s="73"/>
      <c r="C61" s="93"/>
      <c r="D61" s="81"/>
      <c r="E61" s="181"/>
      <c r="F61" s="94"/>
      <c r="G61" s="155"/>
    </row>
    <row r="62" spans="1:7" x14ac:dyDescent="0.2">
      <c r="A62" s="157"/>
      <c r="B62" s="158"/>
      <c r="C62" s="159"/>
      <c r="D62" s="160"/>
      <c r="E62" s="181"/>
      <c r="F62" s="94"/>
      <c r="G62" s="155"/>
    </row>
    <row r="63" spans="1:7" x14ac:dyDescent="0.2">
      <c r="E63" s="161"/>
      <c r="F63" s="162"/>
      <c r="G63" s="163"/>
    </row>
  </sheetData>
  <sortState xmlns:xlrd2="http://schemas.microsoft.com/office/spreadsheetml/2017/richdata2" ref="A5:K26">
    <sortCondition descending="1" ref="B5:B26"/>
  </sortState>
  <mergeCells count="1">
    <mergeCell ref="E53:G53"/>
  </mergeCells>
  <printOptions horizontalCentered="1"/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Savings Forecast Chart</vt:lpstr>
      <vt:lpstr>Savings Forcast Data</vt:lpstr>
      <vt:lpstr>Fee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Hinshaw</dc:creator>
  <cp:lastModifiedBy>Brad McCarrel</cp:lastModifiedBy>
  <cp:lastPrinted>2018-11-29T21:25:09Z</cp:lastPrinted>
  <dcterms:created xsi:type="dcterms:W3CDTF">2017-04-26T22:05:47Z</dcterms:created>
  <dcterms:modified xsi:type="dcterms:W3CDTF">2019-10-11T16:14:14Z</dcterms:modified>
</cp:coreProperties>
</file>